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ontrol\Ejecución Presupuestaria\07 Ejecución Presupuestaria 2024\"/>
    </mc:Choice>
  </mc:AlternateContent>
  <xr:revisionPtr revIDLastSave="0" documentId="13_ncr:1_{50470F5B-4DC9-41E9-9C52-94246F342C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mer Informe Trimestral" sheetId="1" r:id="rId1"/>
  </sheets>
  <definedNames>
    <definedName name="_xlnm.Print_Area" localSheetId="0">'Primer Informe Trimestral'!$A$1:$N$129</definedName>
  </definedNames>
  <calcPr calcId="181029"/>
</workbook>
</file>

<file path=xl/calcChain.xml><?xml version="1.0" encoding="utf-8"?>
<calcChain xmlns="http://schemas.openxmlformats.org/spreadsheetml/2006/main">
  <c r="O91" i="1" l="1"/>
  <c r="O92" i="1"/>
  <c r="O93" i="1"/>
  <c r="O94" i="1"/>
  <c r="O95" i="1"/>
  <c r="O96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90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39" i="1"/>
  <c r="L115" i="1" l="1"/>
  <c r="M110" i="1"/>
  <c r="M85" i="1"/>
  <c r="M26" i="1"/>
  <c r="L26" i="1"/>
  <c r="H125" i="1"/>
  <c r="I125" i="1"/>
  <c r="J125" i="1"/>
  <c r="K125" i="1"/>
  <c r="H122" i="1"/>
  <c r="I122" i="1"/>
  <c r="J122" i="1"/>
  <c r="K122" i="1"/>
  <c r="H119" i="1"/>
  <c r="I119" i="1"/>
  <c r="J119" i="1"/>
  <c r="K119" i="1"/>
  <c r="H116" i="1"/>
  <c r="I116" i="1"/>
  <c r="J116" i="1"/>
  <c r="K116" i="1"/>
  <c r="H111" i="1"/>
  <c r="I111" i="1"/>
  <c r="J111" i="1"/>
  <c r="J108" i="1" s="1"/>
  <c r="K111" i="1"/>
  <c r="H109" i="1"/>
  <c r="I109" i="1"/>
  <c r="J109" i="1"/>
  <c r="K109" i="1"/>
  <c r="H90" i="1"/>
  <c r="I90" i="1"/>
  <c r="J90" i="1"/>
  <c r="K90" i="1"/>
  <c r="H86" i="1"/>
  <c r="I86" i="1"/>
  <c r="J86" i="1"/>
  <c r="K86" i="1"/>
  <c r="K84" i="1"/>
  <c r="H84" i="1"/>
  <c r="I84" i="1"/>
  <c r="J84" i="1"/>
  <c r="H77" i="1"/>
  <c r="I77" i="1"/>
  <c r="J77" i="1"/>
  <c r="K77" i="1"/>
  <c r="H61" i="1"/>
  <c r="I61" i="1"/>
  <c r="J61" i="1"/>
  <c r="K61" i="1"/>
  <c r="H57" i="1"/>
  <c r="I57" i="1"/>
  <c r="J57" i="1"/>
  <c r="K57" i="1"/>
  <c r="H44" i="1"/>
  <c r="I44" i="1"/>
  <c r="J44" i="1"/>
  <c r="K44" i="1"/>
  <c r="H39" i="1"/>
  <c r="I39" i="1"/>
  <c r="J39" i="1"/>
  <c r="K39" i="1"/>
  <c r="G125" i="1"/>
  <c r="G122" i="1"/>
  <c r="G119" i="1"/>
  <c r="G116" i="1"/>
  <c r="G111" i="1"/>
  <c r="G109" i="1"/>
  <c r="G90" i="1"/>
  <c r="G86" i="1"/>
  <c r="G84" i="1"/>
  <c r="G77" i="1"/>
  <c r="G61" i="1"/>
  <c r="G57" i="1"/>
  <c r="G44" i="1"/>
  <c r="G39" i="1"/>
  <c r="H108" i="1" l="1"/>
  <c r="I108" i="1"/>
  <c r="M109" i="1"/>
  <c r="K60" i="1"/>
  <c r="G118" i="1"/>
  <c r="M84" i="1"/>
  <c r="J60" i="1"/>
  <c r="K118" i="1"/>
  <c r="I60" i="1"/>
  <c r="J118" i="1"/>
  <c r="H60" i="1"/>
  <c r="I118" i="1"/>
  <c r="K108" i="1"/>
  <c r="H118" i="1"/>
  <c r="G60" i="1"/>
  <c r="G108" i="1"/>
  <c r="H128" i="1" l="1"/>
  <c r="J128" i="1"/>
  <c r="K128" i="1"/>
  <c r="I128" i="1"/>
  <c r="G128" i="1"/>
  <c r="O7" i="1"/>
  <c r="O8" i="1"/>
  <c r="O9" i="1"/>
  <c r="O11" i="1"/>
  <c r="O13" i="1"/>
  <c r="O14" i="1"/>
  <c r="O16" i="1"/>
  <c r="O17" i="1"/>
  <c r="O18" i="1"/>
  <c r="O19" i="1"/>
  <c r="O20" i="1"/>
  <c r="O22" i="1"/>
  <c r="O23" i="1"/>
  <c r="O24" i="1"/>
  <c r="O26" i="1"/>
  <c r="O27" i="1"/>
  <c r="O29" i="1"/>
  <c r="O30" i="1"/>
  <c r="N28" i="1"/>
  <c r="O28" i="1" s="1"/>
  <c r="N25" i="1"/>
  <c r="O25" i="1" s="1"/>
  <c r="N21" i="1"/>
  <c r="O21" i="1" s="1"/>
  <c r="N15" i="1"/>
  <c r="O15" i="1" s="1"/>
  <c r="N12" i="1"/>
  <c r="O12" i="1" s="1"/>
  <c r="N10" i="1"/>
  <c r="O10" i="1" s="1"/>
  <c r="N6" i="1"/>
  <c r="O6" i="1" s="1"/>
  <c r="H28" i="1" l="1"/>
  <c r="I28" i="1"/>
  <c r="J28" i="1"/>
  <c r="K28" i="1"/>
  <c r="H25" i="1"/>
  <c r="I25" i="1"/>
  <c r="J25" i="1"/>
  <c r="K25" i="1"/>
  <c r="H21" i="1"/>
  <c r="I21" i="1"/>
  <c r="J21" i="1"/>
  <c r="K21" i="1"/>
  <c r="H15" i="1"/>
  <c r="I15" i="1"/>
  <c r="J15" i="1"/>
  <c r="K15" i="1"/>
  <c r="H12" i="1"/>
  <c r="I12" i="1"/>
  <c r="J12" i="1"/>
  <c r="K12" i="1"/>
  <c r="H10" i="1"/>
  <c r="I10" i="1"/>
  <c r="J10" i="1"/>
  <c r="K10" i="1"/>
  <c r="H6" i="1"/>
  <c r="I6" i="1"/>
  <c r="J6" i="1"/>
  <c r="K6" i="1"/>
  <c r="G28" i="1"/>
  <c r="G25" i="1"/>
  <c r="G21" i="1"/>
  <c r="G15" i="1"/>
  <c r="G12" i="1"/>
  <c r="G10" i="1"/>
  <c r="G6" i="1"/>
  <c r="I31" i="1" l="1"/>
  <c r="H31" i="1"/>
  <c r="G31" i="1"/>
  <c r="L91" i="1"/>
  <c r="M118" i="1" l="1"/>
  <c r="M108" i="1"/>
  <c r="M60" i="1"/>
  <c r="L22" i="1"/>
  <c r="L10" i="1"/>
  <c r="L11" i="1"/>
  <c r="K31" i="1"/>
  <c r="N128" i="1"/>
  <c r="L124" i="1"/>
  <c r="M58" i="1"/>
  <c r="L122" i="1"/>
  <c r="N31" i="1"/>
  <c r="L13" i="1"/>
  <c r="L14" i="1"/>
  <c r="L16" i="1"/>
  <c r="J31" i="1"/>
  <c r="L12" i="1"/>
  <c r="L15" i="1"/>
  <c r="M22" i="1"/>
  <c r="M39" i="1"/>
  <c r="L79" i="1"/>
  <c r="M122" i="1"/>
  <c r="M96" i="1"/>
  <c r="M124" i="1"/>
  <c r="L39" i="1"/>
  <c r="L30" i="1"/>
  <c r="M29" i="1"/>
  <c r="M79" i="1"/>
  <c r="L121" i="1"/>
  <c r="L126" i="1"/>
  <c r="M28" i="1"/>
  <c r="L119" i="1"/>
  <c r="L125" i="1"/>
  <c r="M30" i="1"/>
  <c r="M121" i="1"/>
  <c r="M91" i="1"/>
  <c r="M115" i="1"/>
  <c r="M120" i="1"/>
  <c r="M127" i="1"/>
  <c r="M89" i="1"/>
  <c r="L89" i="1"/>
  <c r="M88" i="1"/>
  <c r="L88" i="1"/>
  <c r="M87" i="1"/>
  <c r="L87" i="1"/>
  <c r="M83" i="1"/>
  <c r="L83" i="1"/>
  <c r="M82" i="1"/>
  <c r="L82" i="1"/>
  <c r="M81" i="1"/>
  <c r="L81" i="1"/>
  <c r="M80" i="1"/>
  <c r="L80" i="1"/>
  <c r="M78" i="1"/>
  <c r="L78" i="1"/>
  <c r="M76" i="1"/>
  <c r="L76" i="1"/>
  <c r="M75" i="1"/>
  <c r="L75" i="1"/>
  <c r="M74" i="1"/>
  <c r="L74" i="1"/>
  <c r="M73" i="1"/>
  <c r="L73" i="1"/>
  <c r="M66" i="1"/>
  <c r="L66" i="1"/>
  <c r="M65" i="1"/>
  <c r="L65" i="1"/>
  <c r="M64" i="1"/>
  <c r="L64" i="1"/>
  <c r="M63" i="1"/>
  <c r="L63" i="1"/>
  <c r="M62" i="1"/>
  <c r="L62" i="1"/>
  <c r="M59" i="1"/>
  <c r="L59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3" i="1"/>
  <c r="L43" i="1"/>
  <c r="M42" i="1"/>
  <c r="L42" i="1"/>
  <c r="M41" i="1"/>
  <c r="L41" i="1"/>
  <c r="M40" i="1"/>
  <c r="L40" i="1"/>
  <c r="M126" i="1"/>
  <c r="M114" i="1"/>
  <c r="L114" i="1"/>
  <c r="M113" i="1"/>
  <c r="L113" i="1"/>
  <c r="M112" i="1"/>
  <c r="L112" i="1"/>
  <c r="M95" i="1"/>
  <c r="L95" i="1"/>
  <c r="M94" i="1"/>
  <c r="L94" i="1"/>
  <c r="M93" i="1"/>
  <c r="L93" i="1"/>
  <c r="M92" i="1"/>
  <c r="L92" i="1"/>
  <c r="L90" i="1"/>
  <c r="L61" i="1"/>
  <c r="M86" i="1"/>
  <c r="M119" i="1"/>
  <c r="M125" i="1"/>
  <c r="L44" i="1"/>
  <c r="M57" i="1"/>
  <c r="M61" i="1"/>
  <c r="M90" i="1"/>
  <c r="L86" i="1"/>
  <c r="M44" i="1"/>
  <c r="M77" i="1"/>
  <c r="L111" i="1"/>
  <c r="L77" i="1"/>
  <c r="L57" i="1"/>
  <c r="M111" i="1"/>
  <c r="L27" i="1"/>
  <c r="M27" i="1"/>
  <c r="L7" i="1"/>
  <c r="M7" i="1"/>
  <c r="M20" i="1"/>
  <c r="L20" i="1"/>
  <c r="M19" i="1"/>
  <c r="L19" i="1"/>
  <c r="L23" i="1"/>
  <c r="M23" i="1"/>
  <c r="L17" i="1"/>
  <c r="M17" i="1"/>
  <c r="M16" i="1"/>
  <c r="M14" i="1"/>
  <c r="L18" i="1"/>
  <c r="M18" i="1"/>
  <c r="M11" i="1"/>
  <c r="M10" i="1"/>
  <c r="M9" i="1"/>
  <c r="L9" i="1"/>
  <c r="M8" i="1"/>
  <c r="L8" i="1"/>
  <c r="M13" i="1"/>
  <c r="M12" i="1"/>
  <c r="M21" i="1"/>
  <c r="L21" i="1"/>
  <c r="M6" i="1"/>
  <c r="L6" i="1"/>
  <c r="M15" i="1"/>
  <c r="L25" i="1"/>
  <c r="M25" i="1"/>
  <c r="L108" i="1" l="1"/>
  <c r="L60" i="1"/>
  <c r="M128" i="1"/>
  <c r="L118" i="1"/>
  <c r="O128" i="1"/>
  <c r="O31" i="1"/>
  <c r="M31" i="1"/>
  <c r="L31" i="1"/>
  <c r="L128" i="1" l="1"/>
</calcChain>
</file>

<file path=xl/sharedStrings.xml><?xml version="1.0" encoding="utf-8"?>
<sst xmlns="http://schemas.openxmlformats.org/spreadsheetml/2006/main" count="358" uniqueCount="223">
  <si>
    <t xml:space="preserve">INFORME PRESUPUESTARIO </t>
  </si>
  <si>
    <t>Avance %</t>
  </si>
  <si>
    <t>03</t>
  </si>
  <si>
    <t>Tributos sobre uso de Bs. Y Realiz. de Act.</t>
  </si>
  <si>
    <t>01</t>
  </si>
  <si>
    <t>Patentes y Tasa por Derechos</t>
  </si>
  <si>
    <t>02</t>
  </si>
  <si>
    <t>Permisos y Licencias</t>
  </si>
  <si>
    <t>Part.Impto. Territorial</t>
  </si>
  <si>
    <t>05</t>
  </si>
  <si>
    <t>Transferencias Corrientes</t>
  </si>
  <si>
    <t xml:space="preserve">03 </t>
  </si>
  <si>
    <t>De Otras Entidades públicas</t>
  </si>
  <si>
    <t>06</t>
  </si>
  <si>
    <t>Rentas de Propiedad</t>
  </si>
  <si>
    <t>Arriendo de Activos No Financieros</t>
  </si>
  <si>
    <t>Intereses</t>
  </si>
  <si>
    <t>08</t>
  </si>
  <si>
    <t>Otros Ingresos Corrientes</t>
  </si>
  <si>
    <t>Recuperación y reembolsos por licencias médicas</t>
  </si>
  <si>
    <t>Multas y Sanciones Pecuniarias</t>
  </si>
  <si>
    <t>Part.F.C.M. At.38 D.L. N°3.063,de1979</t>
  </si>
  <si>
    <t>04</t>
  </si>
  <si>
    <t>Fondos de Terceros</t>
  </si>
  <si>
    <t>Otros</t>
  </si>
  <si>
    <t>Venta de Activos No Financieros</t>
  </si>
  <si>
    <t>Vehículos</t>
  </si>
  <si>
    <t>Mobiliario y Otros</t>
  </si>
  <si>
    <t>12</t>
  </si>
  <si>
    <t>Recuperación de Préstamos</t>
  </si>
  <si>
    <t>10</t>
  </si>
  <si>
    <t>Ingresos por Percibir</t>
  </si>
  <si>
    <t>15</t>
  </si>
  <si>
    <t>Saldo Inicial de Caja</t>
  </si>
  <si>
    <t>TOTAL GENERAL</t>
  </si>
  <si>
    <t>Personal a Contrata</t>
  </si>
  <si>
    <t>Otras Remuneraciones</t>
  </si>
  <si>
    <t>22</t>
  </si>
  <si>
    <t>Alimentos y Bebidas</t>
  </si>
  <si>
    <t>Textiles, Vestuario y Calzado</t>
  </si>
  <si>
    <t>Servicios Básicos</t>
  </si>
  <si>
    <t>07</t>
  </si>
  <si>
    <t>Publicidad y Difusión</t>
  </si>
  <si>
    <t>Servicios Generales</t>
  </si>
  <si>
    <t>09</t>
  </si>
  <si>
    <t>Arriendos</t>
  </si>
  <si>
    <t>Servicios Financieros y de Seguros</t>
  </si>
  <si>
    <t>23</t>
  </si>
  <si>
    <t>24</t>
  </si>
  <si>
    <t>Al Sector Privado</t>
  </si>
  <si>
    <t>001</t>
  </si>
  <si>
    <t>002</t>
  </si>
  <si>
    <t>003</t>
  </si>
  <si>
    <t>004</t>
  </si>
  <si>
    <t>005</t>
  </si>
  <si>
    <t>006</t>
  </si>
  <si>
    <t>007</t>
  </si>
  <si>
    <t>008</t>
  </si>
  <si>
    <t>999</t>
  </si>
  <si>
    <t>Otras Transferencias al Sector Privado</t>
  </si>
  <si>
    <t>080</t>
  </si>
  <si>
    <t>090</t>
  </si>
  <si>
    <t>091</t>
  </si>
  <si>
    <t>092</t>
  </si>
  <si>
    <t>100</t>
  </si>
  <si>
    <t>26</t>
  </si>
  <si>
    <t>Devoluciones</t>
  </si>
  <si>
    <t>29</t>
  </si>
  <si>
    <t>Máquinas y Equipos</t>
  </si>
  <si>
    <t>Equipos Informáticos</t>
  </si>
  <si>
    <t>Programas Informáticos</t>
  </si>
  <si>
    <t>31</t>
  </si>
  <si>
    <t>Estudios Básicos</t>
  </si>
  <si>
    <t>Consultorías</t>
  </si>
  <si>
    <t>Proyectos</t>
  </si>
  <si>
    <t>Obras Civiles</t>
  </si>
  <si>
    <t>Equipamiento</t>
  </si>
  <si>
    <t>33</t>
  </si>
  <si>
    <t>34</t>
  </si>
  <si>
    <t>Cuenta</t>
  </si>
  <si>
    <t>03.01</t>
  </si>
  <si>
    <t>03.02</t>
  </si>
  <si>
    <t>03.03</t>
  </si>
  <si>
    <t>05.03</t>
  </si>
  <si>
    <t>06.01</t>
  </si>
  <si>
    <t>06.03</t>
  </si>
  <si>
    <t>08.01</t>
  </si>
  <si>
    <t>08.02</t>
  </si>
  <si>
    <t>08.03</t>
  </si>
  <si>
    <t>08.04</t>
  </si>
  <si>
    <t>08.99</t>
  </si>
  <si>
    <t>10.03</t>
  </si>
  <si>
    <t>10.04</t>
  </si>
  <si>
    <t>12.10</t>
  </si>
  <si>
    <t>21</t>
  </si>
  <si>
    <t>21.01</t>
  </si>
  <si>
    <t>21.02</t>
  </si>
  <si>
    <t>21.03</t>
  </si>
  <si>
    <t>21.04</t>
  </si>
  <si>
    <t>22.01</t>
  </si>
  <si>
    <t>22.02</t>
  </si>
  <si>
    <t>22.03</t>
  </si>
  <si>
    <t>22.04</t>
  </si>
  <si>
    <t>22.05</t>
  </si>
  <si>
    <t>22.06</t>
  </si>
  <si>
    <t>22.07</t>
  </si>
  <si>
    <t>22.08</t>
  </si>
  <si>
    <t>22.09</t>
  </si>
  <si>
    <t>22.10</t>
  </si>
  <si>
    <t>22.11</t>
  </si>
  <si>
    <t>22.12</t>
  </si>
  <si>
    <t>24.01</t>
  </si>
  <si>
    <t>24.01.001</t>
  </si>
  <si>
    <t>24.01.002</t>
  </si>
  <si>
    <t>24.01.003</t>
  </si>
  <si>
    <t>24.01.004</t>
  </si>
  <si>
    <t>24.01.006</t>
  </si>
  <si>
    <t>24.01.005</t>
  </si>
  <si>
    <t>24.01.007</t>
  </si>
  <si>
    <t>24.01.008</t>
  </si>
  <si>
    <t>24.01.999</t>
  </si>
  <si>
    <t>24.03</t>
  </si>
  <si>
    <t>24.03.002</t>
  </si>
  <si>
    <t>24.03.080</t>
  </si>
  <si>
    <t>24.03.090</t>
  </si>
  <si>
    <t>24.03.091</t>
  </si>
  <si>
    <t>24.03.092</t>
  </si>
  <si>
    <t>24.03.100</t>
  </si>
  <si>
    <t>26.01</t>
  </si>
  <si>
    <t>26.02</t>
  </si>
  <si>
    <t>26.04</t>
  </si>
  <si>
    <t>29.03</t>
  </si>
  <si>
    <t>29.04</t>
  </si>
  <si>
    <t>29.05</t>
  </si>
  <si>
    <t>29.06</t>
  </si>
  <si>
    <t>29.07</t>
  </si>
  <si>
    <t>31.01</t>
  </si>
  <si>
    <t>31.01.002</t>
  </si>
  <si>
    <t>31.02</t>
  </si>
  <si>
    <t>31.02.002</t>
  </si>
  <si>
    <t>31.02.004</t>
  </si>
  <si>
    <t>31.02.005</t>
  </si>
  <si>
    <t>32.06</t>
  </si>
  <si>
    <t>33.01.003</t>
  </si>
  <si>
    <t>33.03</t>
  </si>
  <si>
    <t>34.01</t>
  </si>
  <si>
    <t>Sub</t>
  </si>
  <si>
    <t>Item</t>
  </si>
  <si>
    <t>Asig</t>
  </si>
  <si>
    <t>Ingreso</t>
  </si>
  <si>
    <t>Inicial M$</t>
  </si>
  <si>
    <t>Vigente M$</t>
  </si>
  <si>
    <t>Acumulado M$</t>
  </si>
  <si>
    <t>Percibido M$</t>
  </si>
  <si>
    <t>Ingresos</t>
  </si>
  <si>
    <t>Nombre Cuenta</t>
  </si>
  <si>
    <t>Devengado M$</t>
  </si>
  <si>
    <t>C x P Gastos en Personal</t>
  </si>
  <si>
    <t>Personal de Planta</t>
  </si>
  <si>
    <t>Otras Gastos en Personal</t>
  </si>
  <si>
    <t>C x P Bienes y Servicios de Consumo</t>
  </si>
  <si>
    <t>Combustibles y Lubricantes</t>
  </si>
  <si>
    <t>Materiales de Uso o Consumo</t>
  </si>
  <si>
    <t>Mantenimiento y Reparaciones</t>
  </si>
  <si>
    <t>Servicios Técnicos y Profesionales</t>
  </si>
  <si>
    <t>Otros Gastos en Bienes y Servicios  de Consumo</t>
  </si>
  <si>
    <t>C x P Prestaciones de Seguridad Social</t>
  </si>
  <si>
    <t>C x P Transferencias Corrientes</t>
  </si>
  <si>
    <t>Fondos de Emergencia ¹</t>
  </si>
  <si>
    <t xml:space="preserve">Educación  Personas Jurídicas Privadas, Art. 13, </t>
  </si>
  <si>
    <t>Salud  Personas Jurídicas Privadas, Art. 13, D.F.</t>
  </si>
  <si>
    <t>Organizaciones Comunitarias ¹</t>
  </si>
  <si>
    <t>Otras Personas Jurídicas Privadas ¹</t>
  </si>
  <si>
    <t>Voluntariado ¹</t>
  </si>
  <si>
    <t>Asistencia Social a Personas Naturales ¹</t>
  </si>
  <si>
    <t>Premios y Otros ¹</t>
  </si>
  <si>
    <t>Otras Transferencias al Sector Privado ¹</t>
  </si>
  <si>
    <t>A  Otras  Entidades  Públicas</t>
  </si>
  <si>
    <t>Alos Servicios de Salud ¹</t>
  </si>
  <si>
    <t>A las Asociaciones ¹</t>
  </si>
  <si>
    <t>Al Fondo Común Municipal  Permisos de Circulación ¹</t>
  </si>
  <si>
    <t>Al Fondo Común Municipal  Patentes Municipales ¹</t>
  </si>
  <si>
    <t>Al Fondo Común Municipal  Multas ¹</t>
  </si>
  <si>
    <t>A Otras Municipalidades</t>
  </si>
  <si>
    <t>C x P Otros Gastos Corrientes</t>
  </si>
  <si>
    <t>Compensaciones por daños a terceros y/o a la propi</t>
  </si>
  <si>
    <t>Aplicación Fondos de Terceros</t>
  </si>
  <si>
    <t>C x P Adquisición de Activos no Financieros</t>
  </si>
  <si>
    <t>C x P Iniciativas de Inversión</t>
  </si>
  <si>
    <t>C x P Transferencias de Capital</t>
  </si>
  <si>
    <t>C x P Servicio de la Deuda</t>
  </si>
  <si>
    <t>Deuda Flotante</t>
  </si>
  <si>
    <t>Prestaciones Sociales del Empleador</t>
  </si>
  <si>
    <t>Percibido/vigente</t>
  </si>
  <si>
    <t>Percibido/inicial</t>
  </si>
  <si>
    <t>Devengado/inicial</t>
  </si>
  <si>
    <t>Devengado/vigente</t>
  </si>
  <si>
    <t>C x C Transferencias para Gastos de Capital</t>
  </si>
  <si>
    <t>De Otras Entidades Públicas</t>
  </si>
  <si>
    <t>Gastos</t>
  </si>
  <si>
    <t>Por Anticipos a Contratistas</t>
  </si>
  <si>
    <t>Gastos Administrativos</t>
  </si>
  <si>
    <t>Amortización Deuda Interna</t>
  </si>
  <si>
    <t>DIRECCION DE SECPLA</t>
  </si>
  <si>
    <t>Organizaciones Comunitarias</t>
  </si>
  <si>
    <t>Gasto</t>
  </si>
  <si>
    <t>Otros Activos no Financieros</t>
  </si>
  <si>
    <t>Obligado M$</t>
  </si>
  <si>
    <t>A Otras Entidades Públicas</t>
  </si>
  <si>
    <t>099</t>
  </si>
  <si>
    <t>Prestaciones Previsionales</t>
  </si>
  <si>
    <t>C x P Íntegros al Fisco</t>
  </si>
  <si>
    <t>Otros Integros al Fisco</t>
  </si>
  <si>
    <t>A los Servicios Regionales de Vivienda y Urbanización</t>
  </si>
  <si>
    <t>C x P Préstamos</t>
  </si>
  <si>
    <t>Por  Anticipos  a Contratistas</t>
  </si>
  <si>
    <t>Al 31 de Marzo de 2024</t>
  </si>
  <si>
    <t>Presupuesto 2024</t>
  </si>
  <si>
    <t>Percibido a Marzo 2023 M$</t>
  </si>
  <si>
    <t>Valor Real Ingreso (3,7%)</t>
  </si>
  <si>
    <t>Devengado a Marzo 2023 M$</t>
  </si>
  <si>
    <t>Valor Real Gasto (3,7%)</t>
  </si>
  <si>
    <t>ANEXO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</si>
</sst>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\ * #,##0.00_-;\-&quot;$&quot;\ * #,##0.00_-;_-&quot;$&quot;\ * &quot;-&quot;??_-;_-@_-"/>
    <numFmt numFmtId="165" formatCode="0.0%"/>
    <numFmt numFmtId="166" formatCode="_-&quot;$&quot;\ * #,##0_-;\-&quot;$&quot;\ * #,##0_-;_-&quot;$&quot;\ 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6.95"/>
      <color indexed="8"/>
      <name val="Times New Roman"/>
      <family val="1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</cellStyleXfs>
  <cellXfs count="96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164" fontId="0" fillId="2" borderId="0" xfId="2" applyFont="1" applyFill="1" applyAlignment="1">
      <alignment vertical="center"/>
    </xf>
    <xf numFmtId="0" fontId="6" fillId="2" borderId="3" xfId="0" quotePrefix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1" xfId="0" quotePrefix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quotePrefix="1" applyFont="1" applyFill="1" applyBorder="1" applyAlignment="1">
      <alignment horizontal="center" vertical="center"/>
    </xf>
    <xf numFmtId="0" fontId="6" fillId="2" borderId="10" xfId="0" quotePrefix="1" applyFont="1" applyFill="1" applyBorder="1" applyAlignment="1">
      <alignment horizontal="center" vertical="center"/>
    </xf>
    <xf numFmtId="0" fontId="6" fillId="2" borderId="9" xfId="0" quotePrefix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6" fontId="4" fillId="2" borderId="0" xfId="2" applyNumberFormat="1" applyFont="1" applyFill="1" applyBorder="1" applyAlignment="1">
      <alignment horizontal="right" vertical="center"/>
    </xf>
    <xf numFmtId="9" fontId="3" fillId="2" borderId="0" xfId="1" applyFont="1" applyFill="1" applyBorder="1" applyAlignment="1">
      <alignment horizontal="center" vertical="center"/>
    </xf>
    <xf numFmtId="0" fontId="6" fillId="0" borderId="3" xfId="0" quotePrefix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quotePrefix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166" fontId="8" fillId="0" borderId="3" xfId="2" applyNumberFormat="1" applyFont="1" applyFill="1" applyBorder="1" applyAlignment="1">
      <alignment horizontal="right" vertical="center"/>
    </xf>
    <xf numFmtId="0" fontId="6" fillId="0" borderId="4" xfId="0" quotePrefix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166" fontId="4" fillId="0" borderId="3" xfId="2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3" fillId="2" borderId="20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/>
    </xf>
    <xf numFmtId="0" fontId="6" fillId="2" borderId="23" xfId="0" quotePrefix="1" applyFont="1" applyFill="1" applyBorder="1" applyAlignment="1">
      <alignment horizontal="center" vertical="center"/>
    </xf>
    <xf numFmtId="0" fontId="6" fillId="2" borderId="20" xfId="0" quotePrefix="1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vertical="center"/>
    </xf>
    <xf numFmtId="165" fontId="3" fillId="0" borderId="3" xfId="1" applyNumberFormat="1" applyFont="1" applyFill="1" applyBorder="1" applyAlignment="1">
      <alignment horizontal="center" vertical="center"/>
    </xf>
    <xf numFmtId="165" fontId="3" fillId="0" borderId="0" xfId="1" applyNumberFormat="1" applyFont="1" applyFill="1" applyBorder="1" applyAlignment="1">
      <alignment horizontal="center" vertical="center"/>
    </xf>
    <xf numFmtId="165" fontId="3" fillId="2" borderId="0" xfId="1" applyNumberFormat="1" applyFont="1" applyFill="1" applyBorder="1" applyAlignment="1">
      <alignment horizontal="center" vertical="center"/>
    </xf>
    <xf numFmtId="165" fontId="3" fillId="0" borderId="22" xfId="1" applyNumberFormat="1" applyFont="1" applyFill="1" applyBorder="1" applyAlignment="1">
      <alignment horizontal="center" vertical="center"/>
    </xf>
    <xf numFmtId="165" fontId="3" fillId="2" borderId="22" xfId="1" applyNumberFormat="1" applyFont="1" applyFill="1" applyBorder="1" applyAlignment="1">
      <alignment horizontal="center" vertical="center"/>
    </xf>
    <xf numFmtId="165" fontId="3" fillId="2" borderId="25" xfId="1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166" fontId="4" fillId="0" borderId="5" xfId="2" applyNumberFormat="1" applyFont="1" applyFill="1" applyBorder="1" applyAlignment="1">
      <alignment horizontal="right" vertical="center"/>
    </xf>
    <xf numFmtId="166" fontId="4" fillId="0" borderId="20" xfId="2" applyNumberFormat="1" applyFont="1" applyFill="1" applyBorder="1" applyAlignment="1">
      <alignment horizontal="right" vertical="center"/>
    </xf>
    <xf numFmtId="166" fontId="8" fillId="0" borderId="20" xfId="2" applyNumberFormat="1" applyFont="1" applyFill="1" applyBorder="1" applyAlignment="1">
      <alignment horizontal="right" vertical="center"/>
    </xf>
    <xf numFmtId="166" fontId="4" fillId="0" borderId="22" xfId="2" applyNumberFormat="1" applyFont="1" applyFill="1" applyBorder="1" applyAlignment="1">
      <alignment horizontal="right" vertical="center"/>
    </xf>
    <xf numFmtId="166" fontId="4" fillId="0" borderId="0" xfId="2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166" fontId="8" fillId="0" borderId="0" xfId="2" applyNumberFormat="1" applyFont="1" applyFill="1" applyBorder="1" applyAlignment="1">
      <alignment horizontal="right" vertical="center"/>
    </xf>
    <xf numFmtId="0" fontId="7" fillId="5" borderId="15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166" fontId="4" fillId="0" borderId="25" xfId="2" applyNumberFormat="1" applyFont="1" applyFill="1" applyBorder="1" applyAlignment="1">
      <alignment horizontal="right" vertical="center"/>
    </xf>
    <xf numFmtId="0" fontId="12" fillId="2" borderId="4" xfId="0" applyFont="1" applyFill="1" applyBorder="1" applyAlignment="1">
      <alignment horizontal="center" vertical="center"/>
    </xf>
    <xf numFmtId="165" fontId="3" fillId="0" borderId="9" xfId="1" applyNumberFormat="1" applyFont="1" applyFill="1" applyBorder="1" applyAlignment="1">
      <alignment horizontal="center" vertical="center"/>
    </xf>
    <xf numFmtId="165" fontId="3" fillId="0" borderId="26" xfId="1" applyNumberFormat="1" applyFont="1" applyFill="1" applyBorder="1" applyAlignment="1">
      <alignment horizontal="center" vertical="center"/>
    </xf>
    <xf numFmtId="166" fontId="4" fillId="0" borderId="24" xfId="2" applyNumberFormat="1" applyFont="1" applyFill="1" applyBorder="1" applyAlignment="1">
      <alignment horizontal="right" vertical="center"/>
    </xf>
    <xf numFmtId="166" fontId="4" fillId="0" borderId="9" xfId="2" applyNumberFormat="1" applyFont="1" applyFill="1" applyBorder="1" applyAlignment="1">
      <alignment horizontal="right" vertical="center"/>
    </xf>
    <xf numFmtId="166" fontId="0" fillId="2" borderId="0" xfId="0" applyNumberForma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7" fillId="4" borderId="13" xfId="0" applyFont="1" applyFill="1" applyBorder="1" applyAlignment="1">
      <alignment horizontal="center" vertical="center" textRotation="90"/>
    </xf>
    <xf numFmtId="0" fontId="7" fillId="4" borderId="16" xfId="0" applyFont="1" applyFill="1" applyBorder="1" applyAlignment="1">
      <alignment horizontal="center" vertical="center" textRotation="90"/>
    </xf>
    <xf numFmtId="0" fontId="7" fillId="4" borderId="14" xfId="0" applyFont="1" applyFill="1" applyBorder="1" applyAlignment="1">
      <alignment horizontal="center" vertical="center" textRotation="90"/>
    </xf>
    <xf numFmtId="0" fontId="7" fillId="4" borderId="17" xfId="0" applyFont="1" applyFill="1" applyBorder="1" applyAlignment="1">
      <alignment horizontal="center" vertical="center" textRotation="90"/>
    </xf>
    <xf numFmtId="0" fontId="7" fillId="3" borderId="14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 textRotation="90"/>
    </xf>
    <xf numFmtId="0" fontId="7" fillId="4" borderId="0" xfId="0" applyFont="1" applyFill="1" applyAlignment="1">
      <alignment horizontal="center" vertical="center" textRotation="90"/>
    </xf>
    <xf numFmtId="0" fontId="13" fillId="2" borderId="0" xfId="0" applyFont="1" applyFill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165" fontId="3" fillId="2" borderId="20" xfId="1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</cellXfs>
  <cellStyles count="4">
    <cellStyle name="Moneda" xfId="2" builtinId="4"/>
    <cellStyle name="Normal" xfId="0" builtinId="0"/>
    <cellStyle name="Normal 2" xfId="3" xr:uid="{00000000-0005-0000-0000-000002000000}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9"/>
  <sheetViews>
    <sheetView tabSelected="1" topLeftCell="B88" zoomScaleNormal="100" zoomScaleSheetLayoutView="85" workbookViewId="0">
      <selection activeCell="R9" sqref="R9"/>
    </sheetView>
  </sheetViews>
  <sheetFormatPr baseColWidth="10" defaultRowHeight="15" x14ac:dyDescent="0.25"/>
  <cols>
    <col min="1" max="1" width="11.42578125" style="3" hidden="1" customWidth="1"/>
    <col min="2" max="2" width="12.5703125" style="3" bestFit="1" customWidth="1"/>
    <col min="3" max="5" width="4.28515625" style="6" customWidth="1"/>
    <col min="6" max="6" width="43.42578125" style="3" customWidth="1"/>
    <col min="7" max="7" width="21.5703125" style="36" customWidth="1"/>
    <col min="8" max="8" width="17.7109375" style="36" customWidth="1"/>
    <col min="9" max="10" width="17.7109375" style="36" hidden="1" customWidth="1"/>
    <col min="11" max="11" width="16.7109375" style="36" customWidth="1"/>
    <col min="12" max="12" width="14.85546875" style="3" hidden="1" customWidth="1"/>
    <col min="13" max="13" width="16.5703125" style="3" hidden="1" customWidth="1"/>
    <col min="14" max="15" width="26.5703125" style="36" hidden="1" customWidth="1"/>
    <col min="16" max="17" width="14" style="3" bestFit="1" customWidth="1"/>
    <col min="18" max="18" width="13" style="3" bestFit="1" customWidth="1"/>
    <col min="19" max="16384" width="11.42578125" style="3"/>
  </cols>
  <sheetData>
    <row r="1" spans="1:15" ht="19.5" x14ac:dyDescent="0.25">
      <c r="C1" s="83" t="s">
        <v>203</v>
      </c>
      <c r="D1" s="83"/>
      <c r="E1" s="83"/>
      <c r="F1" s="83"/>
      <c r="G1" s="94"/>
      <c r="H1" s="94"/>
      <c r="I1" s="94"/>
      <c r="J1" s="94"/>
      <c r="K1" s="95" t="s">
        <v>222</v>
      </c>
      <c r="L1" s="64"/>
      <c r="N1" s="3"/>
      <c r="O1" s="91"/>
    </row>
    <row r="2" spans="1:15" ht="21" x14ac:dyDescent="0.25">
      <c r="F2" s="29" t="s">
        <v>0</v>
      </c>
      <c r="G2" s="3" t="s">
        <v>216</v>
      </c>
      <c r="H2" s="3"/>
      <c r="I2" s="6"/>
      <c r="J2" s="6"/>
      <c r="K2" s="29"/>
      <c r="L2" s="6"/>
      <c r="M2" s="5"/>
      <c r="N2" s="29"/>
      <c r="O2" s="91"/>
    </row>
    <row r="3" spans="1:15" ht="15.75" thickBot="1" x14ac:dyDescent="0.3">
      <c r="F3" s="5"/>
      <c r="G3" s="6"/>
      <c r="H3" s="6"/>
      <c r="I3" s="6"/>
      <c r="J3" s="6"/>
      <c r="K3" s="5"/>
      <c r="L3" s="6"/>
      <c r="M3" s="5"/>
      <c r="N3" s="5"/>
      <c r="O3" s="5"/>
    </row>
    <row r="4" spans="1:15" x14ac:dyDescent="0.25">
      <c r="A4" s="7"/>
      <c r="C4" s="84" t="s">
        <v>146</v>
      </c>
      <c r="D4" s="86" t="s">
        <v>147</v>
      </c>
      <c r="E4" s="86" t="s">
        <v>148</v>
      </c>
      <c r="F4" s="25" t="s">
        <v>154</v>
      </c>
      <c r="G4" s="88" t="s">
        <v>217</v>
      </c>
      <c r="H4" s="88"/>
      <c r="I4" s="88"/>
      <c r="J4" s="25" t="s">
        <v>149</v>
      </c>
      <c r="K4" s="25" t="s">
        <v>149</v>
      </c>
      <c r="L4" s="27" t="s">
        <v>1</v>
      </c>
      <c r="M4" s="28" t="s">
        <v>1</v>
      </c>
      <c r="N4" s="72" t="s">
        <v>149</v>
      </c>
      <c r="O4" s="72" t="s">
        <v>219</v>
      </c>
    </row>
    <row r="5" spans="1:15" ht="15.75" thickBot="1" x14ac:dyDescent="0.3">
      <c r="A5" s="8" t="s">
        <v>79</v>
      </c>
      <c r="C5" s="89"/>
      <c r="D5" s="90"/>
      <c r="E5" s="90"/>
      <c r="F5" s="46" t="s">
        <v>155</v>
      </c>
      <c r="G5" s="47" t="s">
        <v>150</v>
      </c>
      <c r="H5" s="47" t="s">
        <v>151</v>
      </c>
      <c r="I5" s="47" t="s">
        <v>152</v>
      </c>
      <c r="J5" s="46" t="s">
        <v>156</v>
      </c>
      <c r="K5" s="46" t="s">
        <v>153</v>
      </c>
      <c r="L5" s="44" t="s">
        <v>194</v>
      </c>
      <c r="M5" s="45" t="s">
        <v>193</v>
      </c>
      <c r="N5" s="73" t="s">
        <v>218</v>
      </c>
      <c r="O5" s="73" t="s">
        <v>218</v>
      </c>
    </row>
    <row r="6" spans="1:15" ht="22.5" customHeight="1" x14ac:dyDescent="0.25">
      <c r="A6" s="1" t="s">
        <v>2</v>
      </c>
      <c r="C6" s="16" t="s">
        <v>2</v>
      </c>
      <c r="D6" s="17"/>
      <c r="E6" s="18"/>
      <c r="F6" s="19" t="s">
        <v>3</v>
      </c>
      <c r="G6" s="65">
        <f t="shared" ref="G6:K6" si="0">SUM(G7:G9)</f>
        <v>150382675</v>
      </c>
      <c r="H6" s="65">
        <f t="shared" si="0"/>
        <v>151532675</v>
      </c>
      <c r="I6" s="65">
        <f t="shared" si="0"/>
        <v>56212742</v>
      </c>
      <c r="J6" s="65">
        <f t="shared" si="0"/>
        <v>67205077.123999998</v>
      </c>
      <c r="K6" s="65">
        <f t="shared" si="0"/>
        <v>56088953.421999998</v>
      </c>
      <c r="L6" s="56">
        <f t="shared" ref="L6:L23" si="1">K6/G6</f>
        <v>0.37297483517965085</v>
      </c>
      <c r="M6" s="56">
        <f t="shared" ref="M6:M23" si="2">K6/H6</f>
        <v>0.37014428354808626</v>
      </c>
      <c r="N6" s="42">
        <f>SUM(N7:N9)</f>
        <v>51221998.159999996</v>
      </c>
      <c r="O6" s="42">
        <f>N6*1.037</f>
        <v>53117212.091919996</v>
      </c>
    </row>
    <row r="7" spans="1:15" s="36" customFormat="1" ht="22.5" customHeight="1" x14ac:dyDescent="0.25">
      <c r="A7" s="35" t="s">
        <v>80</v>
      </c>
      <c r="C7" s="37"/>
      <c r="D7" s="32" t="s">
        <v>4</v>
      </c>
      <c r="E7" s="33"/>
      <c r="F7" s="38" t="s">
        <v>5</v>
      </c>
      <c r="G7" s="39">
        <v>90034255</v>
      </c>
      <c r="H7" s="39">
        <v>91184255</v>
      </c>
      <c r="I7" s="39">
        <v>38756584</v>
      </c>
      <c r="J7" s="39">
        <v>47868469.843999997</v>
      </c>
      <c r="K7" s="39">
        <v>36752486.258000001</v>
      </c>
      <c r="L7" s="56">
        <f t="shared" si="1"/>
        <v>0.40820559083873131</v>
      </c>
      <c r="M7" s="56">
        <f t="shared" si="2"/>
        <v>0.40305737276682252</v>
      </c>
      <c r="N7" s="39">
        <v>32511138.550999999</v>
      </c>
      <c r="O7" s="39">
        <f t="shared" ref="O7:O30" si="3">N7*1.037</f>
        <v>33714050.677386999</v>
      </c>
    </row>
    <row r="8" spans="1:15" s="36" customFormat="1" ht="22.5" customHeight="1" x14ac:dyDescent="0.25">
      <c r="A8" s="35" t="s">
        <v>81</v>
      </c>
      <c r="C8" s="37"/>
      <c r="D8" s="32" t="s">
        <v>6</v>
      </c>
      <c r="E8" s="33"/>
      <c r="F8" s="38" t="s">
        <v>7</v>
      </c>
      <c r="G8" s="39">
        <v>26156172</v>
      </c>
      <c r="H8" s="39">
        <v>26156172</v>
      </c>
      <c r="I8" s="39">
        <v>14702693</v>
      </c>
      <c r="J8" s="39">
        <v>16963385.563000001</v>
      </c>
      <c r="K8" s="39">
        <v>16963245.447000001</v>
      </c>
      <c r="L8" s="56">
        <f t="shared" si="1"/>
        <v>0.6485370048415342</v>
      </c>
      <c r="M8" s="56">
        <f t="shared" si="2"/>
        <v>0.6485370048415342</v>
      </c>
      <c r="N8" s="39">
        <v>16118374.745999999</v>
      </c>
      <c r="O8" s="39">
        <f t="shared" si="3"/>
        <v>16714754.611601997</v>
      </c>
    </row>
    <row r="9" spans="1:15" s="36" customFormat="1" ht="22.5" customHeight="1" x14ac:dyDescent="0.25">
      <c r="A9" s="35" t="s">
        <v>82</v>
      </c>
      <c r="C9" s="37"/>
      <c r="D9" s="32" t="s">
        <v>2</v>
      </c>
      <c r="E9" s="34"/>
      <c r="F9" s="38" t="s">
        <v>8</v>
      </c>
      <c r="G9" s="39">
        <v>34192248</v>
      </c>
      <c r="H9" s="39">
        <v>34192248</v>
      </c>
      <c r="I9" s="39">
        <v>2753465</v>
      </c>
      <c r="J9" s="39">
        <v>2373221.7170000002</v>
      </c>
      <c r="K9" s="39">
        <v>2373221.7170000002</v>
      </c>
      <c r="L9" s="56">
        <f t="shared" si="1"/>
        <v>6.940818038638466E-2</v>
      </c>
      <c r="M9" s="56">
        <f t="shared" si="2"/>
        <v>6.940818038638466E-2</v>
      </c>
      <c r="N9" s="39">
        <v>2592484.8629999999</v>
      </c>
      <c r="O9" s="39">
        <f t="shared" si="3"/>
        <v>2688406.8029309995</v>
      </c>
    </row>
    <row r="10" spans="1:15" s="36" customFormat="1" ht="22.5" customHeight="1" x14ac:dyDescent="0.25">
      <c r="A10" s="35" t="s">
        <v>9</v>
      </c>
      <c r="C10" s="40" t="s">
        <v>9</v>
      </c>
      <c r="D10" s="32"/>
      <c r="E10" s="34"/>
      <c r="F10" s="41" t="s">
        <v>10</v>
      </c>
      <c r="G10" s="42">
        <f t="shared" ref="G10:K10" si="4">SUM(G11)</f>
        <v>15298979</v>
      </c>
      <c r="H10" s="42">
        <f t="shared" si="4"/>
        <v>16193878</v>
      </c>
      <c r="I10" s="42">
        <f t="shared" si="4"/>
        <v>4070822</v>
      </c>
      <c r="J10" s="42">
        <f t="shared" si="4"/>
        <v>4469377.68</v>
      </c>
      <c r="K10" s="42">
        <f t="shared" si="4"/>
        <v>4469377.68</v>
      </c>
      <c r="L10" s="56">
        <f t="shared" si="1"/>
        <v>0.29213568304133236</v>
      </c>
      <c r="M10" s="56">
        <f t="shared" si="2"/>
        <v>0.27599180875637075</v>
      </c>
      <c r="N10" s="42">
        <f>SUM(N11)</f>
        <v>3171908.7489999998</v>
      </c>
      <c r="O10" s="42">
        <f t="shared" si="3"/>
        <v>3289269.3727129996</v>
      </c>
    </row>
    <row r="11" spans="1:15" s="36" customFormat="1" ht="22.5" customHeight="1" x14ac:dyDescent="0.25">
      <c r="A11" s="35" t="s">
        <v>83</v>
      </c>
      <c r="C11" s="37"/>
      <c r="D11" s="32" t="s">
        <v>11</v>
      </c>
      <c r="E11" s="33"/>
      <c r="F11" s="38" t="s">
        <v>12</v>
      </c>
      <c r="G11" s="39">
        <v>15298979</v>
      </c>
      <c r="H11" s="39">
        <v>16193878</v>
      </c>
      <c r="I11" s="39">
        <v>4070822</v>
      </c>
      <c r="J11" s="39">
        <v>4469377.68</v>
      </c>
      <c r="K11" s="39">
        <v>4469377.68</v>
      </c>
      <c r="L11" s="56">
        <f t="shared" si="1"/>
        <v>0.29213568304133236</v>
      </c>
      <c r="M11" s="56">
        <f t="shared" si="2"/>
        <v>0.27599180875637075</v>
      </c>
      <c r="N11" s="39">
        <v>3171908.7489999998</v>
      </c>
      <c r="O11" s="39">
        <f t="shared" si="3"/>
        <v>3289269.3727129996</v>
      </c>
    </row>
    <row r="12" spans="1:15" s="36" customFormat="1" ht="22.5" customHeight="1" x14ac:dyDescent="0.25">
      <c r="A12" s="35" t="s">
        <v>13</v>
      </c>
      <c r="C12" s="40" t="s">
        <v>13</v>
      </c>
      <c r="D12" s="32"/>
      <c r="E12" s="34"/>
      <c r="F12" s="41" t="s">
        <v>14</v>
      </c>
      <c r="G12" s="42">
        <f t="shared" ref="G12:K12" si="5">SUM(G13:G14)</f>
        <v>1222858</v>
      </c>
      <c r="H12" s="42">
        <f t="shared" si="5"/>
        <v>1222858</v>
      </c>
      <c r="I12" s="42">
        <f t="shared" si="5"/>
        <v>329879</v>
      </c>
      <c r="J12" s="42">
        <f t="shared" si="5"/>
        <v>202526.72399999999</v>
      </c>
      <c r="K12" s="42">
        <f t="shared" si="5"/>
        <v>202526.72399999999</v>
      </c>
      <c r="L12" s="56">
        <f t="shared" si="1"/>
        <v>0.16561753204378593</v>
      </c>
      <c r="M12" s="56">
        <f t="shared" si="2"/>
        <v>0.16561753204378593</v>
      </c>
      <c r="N12" s="42">
        <f>SUM(N13:N14)</f>
        <v>230645.791</v>
      </c>
      <c r="O12" s="42">
        <f t="shared" si="3"/>
        <v>239179.68526699999</v>
      </c>
    </row>
    <row r="13" spans="1:15" s="36" customFormat="1" ht="22.5" customHeight="1" x14ac:dyDescent="0.25">
      <c r="A13" s="35" t="s">
        <v>84</v>
      </c>
      <c r="C13" s="37"/>
      <c r="D13" s="32" t="s">
        <v>4</v>
      </c>
      <c r="E13" s="34"/>
      <c r="F13" s="38" t="s">
        <v>15</v>
      </c>
      <c r="G13" s="39">
        <v>22858</v>
      </c>
      <c r="H13" s="39">
        <v>22858</v>
      </c>
      <c r="I13" s="39">
        <v>1664</v>
      </c>
      <c r="J13" s="39">
        <v>2100</v>
      </c>
      <c r="K13" s="39">
        <v>2100</v>
      </c>
      <c r="L13" s="56">
        <f t="shared" si="1"/>
        <v>9.1871554816694373E-2</v>
      </c>
      <c r="M13" s="56">
        <f t="shared" si="2"/>
        <v>9.1871554816694373E-2</v>
      </c>
      <c r="N13" s="39">
        <v>2100</v>
      </c>
      <c r="O13" s="39">
        <f t="shared" si="3"/>
        <v>2177.6999999999998</v>
      </c>
    </row>
    <row r="14" spans="1:15" s="36" customFormat="1" ht="22.5" customHeight="1" x14ac:dyDescent="0.25">
      <c r="A14" s="35" t="s">
        <v>85</v>
      </c>
      <c r="C14" s="37"/>
      <c r="D14" s="32" t="s">
        <v>2</v>
      </c>
      <c r="E14" s="33"/>
      <c r="F14" s="38" t="s">
        <v>16</v>
      </c>
      <c r="G14" s="39">
        <v>1200000</v>
      </c>
      <c r="H14" s="39">
        <v>1200000</v>
      </c>
      <c r="I14" s="39">
        <v>328215</v>
      </c>
      <c r="J14" s="39">
        <v>200426.72399999999</v>
      </c>
      <c r="K14" s="39">
        <v>200426.72399999999</v>
      </c>
      <c r="L14" s="56">
        <f t="shared" si="1"/>
        <v>0.16702227</v>
      </c>
      <c r="M14" s="56">
        <f t="shared" si="2"/>
        <v>0.16702227</v>
      </c>
      <c r="N14" s="39">
        <v>228545.791</v>
      </c>
      <c r="O14" s="39">
        <f t="shared" si="3"/>
        <v>237001.98526699998</v>
      </c>
    </row>
    <row r="15" spans="1:15" s="36" customFormat="1" ht="22.5" customHeight="1" x14ac:dyDescent="0.25">
      <c r="A15" s="35" t="s">
        <v>17</v>
      </c>
      <c r="C15" s="40" t="s">
        <v>17</v>
      </c>
      <c r="D15" s="32"/>
      <c r="E15" s="34"/>
      <c r="F15" s="41" t="s">
        <v>18</v>
      </c>
      <c r="G15" s="42">
        <f t="shared" ref="G15:K15" si="6">SUM(G16:G20)</f>
        <v>17167673</v>
      </c>
      <c r="H15" s="42">
        <f t="shared" si="6"/>
        <v>17333747</v>
      </c>
      <c r="I15" s="42">
        <f t="shared" si="6"/>
        <v>3606066</v>
      </c>
      <c r="J15" s="42">
        <f t="shared" si="6"/>
        <v>3486930.466</v>
      </c>
      <c r="K15" s="42">
        <f t="shared" si="6"/>
        <v>3245769.0219999999</v>
      </c>
      <c r="L15" s="56">
        <f t="shared" si="1"/>
        <v>0.18906284049096228</v>
      </c>
      <c r="M15" s="56">
        <f t="shared" si="2"/>
        <v>0.1872514362878378</v>
      </c>
      <c r="N15" s="42">
        <f>SUM(N16:N20)</f>
        <v>3223811.1130000004</v>
      </c>
      <c r="O15" s="42">
        <f t="shared" si="3"/>
        <v>3343092.1241810001</v>
      </c>
    </row>
    <row r="16" spans="1:15" s="36" customFormat="1" ht="22.5" customHeight="1" x14ac:dyDescent="0.25">
      <c r="A16" s="35" t="s">
        <v>86</v>
      </c>
      <c r="C16" s="37"/>
      <c r="D16" s="32" t="s">
        <v>4</v>
      </c>
      <c r="E16" s="34"/>
      <c r="F16" s="38" t="s">
        <v>19</v>
      </c>
      <c r="G16" s="39">
        <v>304581</v>
      </c>
      <c r="H16" s="39">
        <v>304581</v>
      </c>
      <c r="I16" s="39">
        <v>47716</v>
      </c>
      <c r="J16" s="39">
        <v>201841.03</v>
      </c>
      <c r="K16" s="39">
        <v>49150.482000000004</v>
      </c>
      <c r="L16" s="56">
        <f t="shared" si="1"/>
        <v>0.16137080776542201</v>
      </c>
      <c r="M16" s="56">
        <f t="shared" si="2"/>
        <v>0.16137080776542201</v>
      </c>
      <c r="N16" s="39">
        <v>63121.953000000001</v>
      </c>
      <c r="O16" s="39">
        <f t="shared" si="3"/>
        <v>65457.465260999998</v>
      </c>
    </row>
    <row r="17" spans="1:20" s="36" customFormat="1" ht="22.5" customHeight="1" x14ac:dyDescent="0.25">
      <c r="A17" s="35" t="s">
        <v>87</v>
      </c>
      <c r="C17" s="40"/>
      <c r="D17" s="32" t="s">
        <v>6</v>
      </c>
      <c r="E17" s="33"/>
      <c r="F17" s="38" t="s">
        <v>20</v>
      </c>
      <c r="G17" s="39">
        <v>12973722</v>
      </c>
      <c r="H17" s="39">
        <v>12973722</v>
      </c>
      <c r="I17" s="39">
        <v>2822236</v>
      </c>
      <c r="J17" s="39">
        <v>2892026.5410000002</v>
      </c>
      <c r="K17" s="39">
        <v>2803555.645</v>
      </c>
      <c r="L17" s="56">
        <f t="shared" si="1"/>
        <v>0.21609493752062825</v>
      </c>
      <c r="M17" s="56">
        <f t="shared" si="2"/>
        <v>0.21609493752062825</v>
      </c>
      <c r="N17" s="39">
        <v>2631874.7990000001</v>
      </c>
      <c r="O17" s="39">
        <f t="shared" si="3"/>
        <v>2729254.1665630001</v>
      </c>
    </row>
    <row r="18" spans="1:20" s="36" customFormat="1" ht="22.5" customHeight="1" x14ac:dyDescent="0.25">
      <c r="A18" s="35" t="s">
        <v>88</v>
      </c>
      <c r="C18" s="37"/>
      <c r="D18" s="32" t="s">
        <v>2</v>
      </c>
      <c r="E18" s="33"/>
      <c r="F18" s="38" t="s">
        <v>21</v>
      </c>
      <c r="G18" s="39">
        <v>3555988</v>
      </c>
      <c r="H18" s="39">
        <v>3555988</v>
      </c>
      <c r="I18" s="39">
        <v>389234</v>
      </c>
      <c r="J18" s="39">
        <v>104341.357</v>
      </c>
      <c r="K18" s="39">
        <v>104341.357</v>
      </c>
      <c r="L18" s="56">
        <f t="shared" si="1"/>
        <v>2.9342437882242573E-2</v>
      </c>
      <c r="M18" s="56">
        <f t="shared" si="2"/>
        <v>2.9342437882242573E-2</v>
      </c>
      <c r="N18" s="39">
        <v>358432.65299999999</v>
      </c>
      <c r="O18" s="39">
        <f t="shared" si="3"/>
        <v>371694.66116099997</v>
      </c>
    </row>
    <row r="19" spans="1:20" s="36" customFormat="1" ht="22.5" customHeight="1" x14ac:dyDescent="0.25">
      <c r="A19" s="35" t="s">
        <v>89</v>
      </c>
      <c r="C19" s="37"/>
      <c r="D19" s="32" t="s">
        <v>22</v>
      </c>
      <c r="E19" s="33"/>
      <c r="F19" s="38" t="s">
        <v>23</v>
      </c>
      <c r="G19" s="39">
        <v>85655</v>
      </c>
      <c r="H19" s="39">
        <v>85655</v>
      </c>
      <c r="I19" s="39">
        <v>33767</v>
      </c>
      <c r="J19" s="39">
        <v>57362.64</v>
      </c>
      <c r="K19" s="39">
        <v>57362.64</v>
      </c>
      <c r="L19" s="56">
        <f t="shared" si="1"/>
        <v>0.66969400502013887</v>
      </c>
      <c r="M19" s="56">
        <f t="shared" si="2"/>
        <v>0.66969400502013887</v>
      </c>
      <c r="N19" s="39">
        <v>38027.076000000001</v>
      </c>
      <c r="O19" s="39">
        <f t="shared" si="3"/>
        <v>39434.077811999996</v>
      </c>
    </row>
    <row r="20" spans="1:20" s="36" customFormat="1" ht="22.5" customHeight="1" x14ac:dyDescent="0.25">
      <c r="A20" s="35" t="s">
        <v>90</v>
      </c>
      <c r="C20" s="40"/>
      <c r="D20" s="43">
        <v>99</v>
      </c>
      <c r="E20" s="33"/>
      <c r="F20" s="38" t="s">
        <v>24</v>
      </c>
      <c r="G20" s="39">
        <v>247727</v>
      </c>
      <c r="H20" s="39">
        <v>413801</v>
      </c>
      <c r="I20" s="39">
        <v>313113</v>
      </c>
      <c r="J20" s="39">
        <v>231358.89799999999</v>
      </c>
      <c r="K20" s="39">
        <v>231358.89799999999</v>
      </c>
      <c r="L20" s="56">
        <f t="shared" si="1"/>
        <v>0.93392685496534489</v>
      </c>
      <c r="M20" s="56">
        <f t="shared" si="2"/>
        <v>0.55910666721443392</v>
      </c>
      <c r="N20" s="39">
        <v>132354.63200000001</v>
      </c>
      <c r="O20" s="39">
        <f t="shared" si="3"/>
        <v>137251.75338400001</v>
      </c>
    </row>
    <row r="21" spans="1:20" s="36" customFormat="1" ht="22.5" customHeight="1" x14ac:dyDescent="0.25">
      <c r="A21" s="35" t="s">
        <v>30</v>
      </c>
      <c r="C21" s="37">
        <v>10</v>
      </c>
      <c r="D21" s="43"/>
      <c r="E21" s="33"/>
      <c r="F21" s="41" t="s">
        <v>25</v>
      </c>
      <c r="G21" s="42">
        <f t="shared" ref="G21:K21" si="7">SUM(G22:G24)</f>
        <v>54850</v>
      </c>
      <c r="H21" s="42">
        <f t="shared" si="7"/>
        <v>54850</v>
      </c>
      <c r="I21" s="42">
        <f t="shared" si="7"/>
        <v>30089</v>
      </c>
      <c r="J21" s="42">
        <f t="shared" si="7"/>
        <v>1100</v>
      </c>
      <c r="K21" s="42">
        <f t="shared" si="7"/>
        <v>1100</v>
      </c>
      <c r="L21" s="56">
        <f t="shared" si="1"/>
        <v>2.0054694621695533E-2</v>
      </c>
      <c r="M21" s="56">
        <f t="shared" si="2"/>
        <v>2.0054694621695533E-2</v>
      </c>
      <c r="N21" s="42">
        <f>SUM(N22:N24)</f>
        <v>1145</v>
      </c>
      <c r="O21" s="42">
        <f t="shared" si="3"/>
        <v>1187.365</v>
      </c>
    </row>
    <row r="22" spans="1:20" s="36" customFormat="1" ht="22.5" customHeight="1" x14ac:dyDescent="0.25">
      <c r="A22" s="35" t="s">
        <v>91</v>
      </c>
      <c r="C22" s="40"/>
      <c r="D22" s="32" t="s">
        <v>2</v>
      </c>
      <c r="E22" s="33"/>
      <c r="F22" s="38" t="s">
        <v>26</v>
      </c>
      <c r="G22" s="39">
        <v>50000</v>
      </c>
      <c r="H22" s="39">
        <v>50000</v>
      </c>
      <c r="I22" s="39">
        <v>28298</v>
      </c>
      <c r="J22" s="39">
        <v>0</v>
      </c>
      <c r="K22" s="39">
        <v>0</v>
      </c>
      <c r="L22" s="56">
        <f t="shared" si="1"/>
        <v>0</v>
      </c>
      <c r="M22" s="56">
        <f t="shared" si="2"/>
        <v>0</v>
      </c>
      <c r="N22" s="39">
        <v>0</v>
      </c>
      <c r="O22" s="39">
        <f t="shared" si="3"/>
        <v>0</v>
      </c>
    </row>
    <row r="23" spans="1:20" s="36" customFormat="1" ht="22.5" customHeight="1" x14ac:dyDescent="0.25">
      <c r="A23" s="35" t="s">
        <v>92</v>
      </c>
      <c r="C23" s="40"/>
      <c r="D23" s="32" t="s">
        <v>22</v>
      </c>
      <c r="E23" s="33"/>
      <c r="F23" s="38" t="s">
        <v>27</v>
      </c>
      <c r="G23" s="39">
        <v>4850</v>
      </c>
      <c r="H23" s="39">
        <v>4850</v>
      </c>
      <c r="I23" s="39">
        <v>1791</v>
      </c>
      <c r="J23" s="39">
        <v>1100</v>
      </c>
      <c r="K23" s="39">
        <v>1100</v>
      </c>
      <c r="L23" s="56">
        <f t="shared" si="1"/>
        <v>0.22680412371134021</v>
      </c>
      <c r="M23" s="56">
        <f t="shared" si="2"/>
        <v>0.22680412371134021</v>
      </c>
      <c r="N23" s="39">
        <v>1145</v>
      </c>
      <c r="O23" s="39">
        <f t="shared" si="3"/>
        <v>1187.365</v>
      </c>
    </row>
    <row r="24" spans="1:20" s="36" customFormat="1" ht="22.5" customHeight="1" x14ac:dyDescent="0.25">
      <c r="A24" s="35"/>
      <c r="C24" s="40"/>
      <c r="D24" s="32">
        <v>99</v>
      </c>
      <c r="E24" s="33"/>
      <c r="F24" s="38" t="s">
        <v>206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56">
        <v>0</v>
      </c>
      <c r="M24" s="56">
        <v>0</v>
      </c>
      <c r="N24" s="39">
        <v>0</v>
      </c>
      <c r="O24" s="39">
        <f t="shared" si="3"/>
        <v>0</v>
      </c>
    </row>
    <row r="25" spans="1:20" ht="22.5" customHeight="1" x14ac:dyDescent="0.25">
      <c r="A25" s="1" t="s">
        <v>28</v>
      </c>
      <c r="C25" s="21" t="s">
        <v>28</v>
      </c>
      <c r="D25" s="11"/>
      <c r="E25" s="12"/>
      <c r="F25" s="14" t="s">
        <v>29</v>
      </c>
      <c r="G25" s="42">
        <f t="shared" ref="G25:K25" si="8">SUM(G26:G27)</f>
        <v>4842965</v>
      </c>
      <c r="H25" s="42">
        <f t="shared" si="8"/>
        <v>4842965</v>
      </c>
      <c r="I25" s="42">
        <f t="shared" si="8"/>
        <v>2412120</v>
      </c>
      <c r="J25" s="42">
        <f t="shared" si="8"/>
        <v>19561841.422999997</v>
      </c>
      <c r="K25" s="42">
        <f t="shared" si="8"/>
        <v>1602523.9670000002</v>
      </c>
      <c r="L25" s="56">
        <f>K25/G25</f>
        <v>0.33089728441151239</v>
      </c>
      <c r="M25" s="56">
        <f t="shared" ref="M25:M30" si="9">K25/H25</f>
        <v>0.33089728441151239</v>
      </c>
      <c r="N25" s="42">
        <f>SUM(N26:N27)</f>
        <v>1308935.172</v>
      </c>
      <c r="O25" s="42">
        <f t="shared" si="3"/>
        <v>1357365.773364</v>
      </c>
    </row>
    <row r="26" spans="1:20" ht="22.5" customHeight="1" x14ac:dyDescent="0.25">
      <c r="A26" s="1"/>
      <c r="C26" s="21"/>
      <c r="D26" s="10" t="s">
        <v>13</v>
      </c>
      <c r="E26" s="12"/>
      <c r="F26" s="15" t="s">
        <v>200</v>
      </c>
      <c r="G26" s="39">
        <v>570000</v>
      </c>
      <c r="H26" s="39">
        <v>570000</v>
      </c>
      <c r="I26" s="39">
        <v>157568</v>
      </c>
      <c r="J26" s="39">
        <v>99597.83</v>
      </c>
      <c r="K26" s="39">
        <v>99597.83</v>
      </c>
      <c r="L26" s="56">
        <f>K26/G26</f>
        <v>0.17473303508771931</v>
      </c>
      <c r="M26" s="56">
        <f t="shared" si="9"/>
        <v>0.17473303508771931</v>
      </c>
      <c r="N26" s="39">
        <v>138054.59700000001</v>
      </c>
      <c r="O26" s="39">
        <f t="shared" si="3"/>
        <v>143162.61708900001</v>
      </c>
    </row>
    <row r="27" spans="1:20" ht="22.5" customHeight="1" x14ac:dyDescent="0.25">
      <c r="A27" s="1" t="s">
        <v>93</v>
      </c>
      <c r="C27" s="21"/>
      <c r="D27" s="10" t="s">
        <v>30</v>
      </c>
      <c r="E27" s="12"/>
      <c r="F27" s="15" t="s">
        <v>31</v>
      </c>
      <c r="G27" s="39">
        <v>4272965</v>
      </c>
      <c r="H27" s="39">
        <v>4272965</v>
      </c>
      <c r="I27" s="39">
        <v>2254552</v>
      </c>
      <c r="J27" s="39">
        <v>19462243.592999998</v>
      </c>
      <c r="K27" s="39">
        <v>1502926.1370000001</v>
      </c>
      <c r="L27" s="56">
        <f>K27/G27</f>
        <v>0.35172910075322406</v>
      </c>
      <c r="M27" s="56">
        <f t="shared" si="9"/>
        <v>0.35172910075322406</v>
      </c>
      <c r="N27" s="39">
        <v>1170880.575</v>
      </c>
      <c r="O27" s="39">
        <f t="shared" si="3"/>
        <v>1214203.156275</v>
      </c>
    </row>
    <row r="28" spans="1:20" ht="22.5" customHeight="1" x14ac:dyDescent="0.25">
      <c r="A28" s="1"/>
      <c r="C28" s="52">
        <v>13</v>
      </c>
      <c r="D28" s="53"/>
      <c r="E28" s="54"/>
      <c r="F28" s="48" t="s">
        <v>197</v>
      </c>
      <c r="G28" s="66">
        <f t="shared" ref="G28:K28" si="10">SUM(G29)</f>
        <v>0</v>
      </c>
      <c r="H28" s="66">
        <f t="shared" si="10"/>
        <v>931213</v>
      </c>
      <c r="I28" s="66">
        <f t="shared" si="10"/>
        <v>0</v>
      </c>
      <c r="J28" s="66">
        <f t="shared" si="10"/>
        <v>116471.9</v>
      </c>
      <c r="K28" s="66">
        <f t="shared" si="10"/>
        <v>116471.9</v>
      </c>
      <c r="L28" s="56">
        <v>0</v>
      </c>
      <c r="M28" s="56">
        <f t="shared" si="9"/>
        <v>0.12507546608563239</v>
      </c>
      <c r="N28" s="42">
        <f>SUM(N29)</f>
        <v>74587.100000000006</v>
      </c>
      <c r="O28" s="42">
        <f t="shared" si="3"/>
        <v>77346.822700000004</v>
      </c>
    </row>
    <row r="29" spans="1:20" ht="22.5" customHeight="1" x14ac:dyDescent="0.25">
      <c r="A29" s="1"/>
      <c r="C29" s="52"/>
      <c r="D29" s="53" t="s">
        <v>2</v>
      </c>
      <c r="E29" s="54"/>
      <c r="F29" s="55" t="s">
        <v>198</v>
      </c>
      <c r="G29" s="67">
        <v>0</v>
      </c>
      <c r="H29" s="67">
        <v>931213</v>
      </c>
      <c r="I29" s="67">
        <v>0</v>
      </c>
      <c r="J29" s="67">
        <v>116471.9</v>
      </c>
      <c r="K29" s="67">
        <v>116471.9</v>
      </c>
      <c r="L29" s="56">
        <v>0</v>
      </c>
      <c r="M29" s="56">
        <f t="shared" si="9"/>
        <v>0.12507546608563239</v>
      </c>
      <c r="N29" s="39">
        <v>74587.100000000006</v>
      </c>
      <c r="O29" s="39">
        <f t="shared" si="3"/>
        <v>77346.822700000004</v>
      </c>
    </row>
    <row r="30" spans="1:20" ht="22.5" customHeight="1" thickBot="1" x14ac:dyDescent="0.3">
      <c r="A30" s="1" t="s">
        <v>32</v>
      </c>
      <c r="C30" s="22" t="s">
        <v>32</v>
      </c>
      <c r="D30" s="23"/>
      <c r="E30" s="24"/>
      <c r="F30" s="48" t="s">
        <v>33</v>
      </c>
      <c r="G30" s="66">
        <v>3000000</v>
      </c>
      <c r="H30" s="66">
        <v>23669503</v>
      </c>
      <c r="I30" s="66">
        <v>23669503</v>
      </c>
      <c r="J30" s="66">
        <v>23669503</v>
      </c>
      <c r="K30" s="66">
        <v>23669503</v>
      </c>
      <c r="L30" s="78">
        <f>K30/G30</f>
        <v>7.8898343333333329</v>
      </c>
      <c r="M30" s="56">
        <f t="shared" si="9"/>
        <v>1</v>
      </c>
      <c r="N30" s="80">
        <v>25961511</v>
      </c>
      <c r="O30" s="81">
        <f t="shared" si="3"/>
        <v>26922086.906999998</v>
      </c>
    </row>
    <row r="31" spans="1:20" ht="22.5" customHeight="1" thickBot="1" x14ac:dyDescent="0.3">
      <c r="C31" s="74"/>
      <c r="D31" s="75"/>
      <c r="E31" s="75"/>
      <c r="F31" s="49" t="s">
        <v>34</v>
      </c>
      <c r="G31" s="68">
        <f t="shared" ref="G31:K31" si="11">G6+G10+G12+G15+G21+G25+G28+G30</f>
        <v>191970000</v>
      </c>
      <c r="H31" s="68">
        <f t="shared" si="11"/>
        <v>215781689</v>
      </c>
      <c r="I31" s="68">
        <f t="shared" si="11"/>
        <v>90331221</v>
      </c>
      <c r="J31" s="68">
        <f t="shared" si="11"/>
        <v>118712828.317</v>
      </c>
      <c r="K31" s="68">
        <f t="shared" si="11"/>
        <v>89396225.715000004</v>
      </c>
      <c r="L31" s="79">
        <f>K31/G31</f>
        <v>0.46567810446944835</v>
      </c>
      <c r="M31" s="59">
        <f>IFERROR(K31/H31,0)</f>
        <v>0.41429013800610304</v>
      </c>
      <c r="N31" s="76">
        <f>N6+N10+N12+N15+N21+N25+N28+N30</f>
        <v>85194542.084999993</v>
      </c>
      <c r="O31" s="76">
        <f>O6+O10+O12+O15+O21+O25+O28+O30</f>
        <v>88346740.142145008</v>
      </c>
      <c r="P31" s="30"/>
      <c r="Q31" s="30"/>
      <c r="R31" s="30"/>
      <c r="S31" s="57"/>
      <c r="T31" s="57"/>
    </row>
    <row r="32" spans="1:20" ht="22.5" customHeight="1" x14ac:dyDescent="0.25">
      <c r="F32" s="5"/>
      <c r="G32" s="69"/>
      <c r="H32" s="69"/>
      <c r="I32" s="69"/>
      <c r="J32" s="69"/>
      <c r="K32" s="69"/>
      <c r="L32" s="31"/>
      <c r="M32" s="31"/>
      <c r="N32" s="69"/>
      <c r="O32" s="69"/>
      <c r="P32" s="9"/>
    </row>
    <row r="34" spans="1:15" x14ac:dyDescent="0.25">
      <c r="C34" s="83" t="s">
        <v>203</v>
      </c>
      <c r="D34" s="83"/>
      <c r="E34" s="83"/>
      <c r="F34" s="83"/>
      <c r="G34" s="6"/>
      <c r="H34" s="82"/>
      <c r="I34" s="6"/>
      <c r="J34" s="6"/>
      <c r="K34" s="3"/>
      <c r="L34" s="6"/>
      <c r="N34" s="3"/>
      <c r="O34" s="3"/>
    </row>
    <row r="35" spans="1:15" ht="21.75" thickBot="1" x14ac:dyDescent="0.3">
      <c r="F35" s="29" t="s">
        <v>0</v>
      </c>
      <c r="G35" s="3" t="s">
        <v>216</v>
      </c>
      <c r="H35" s="5"/>
      <c r="I35" s="4"/>
      <c r="J35" s="4"/>
      <c r="K35" s="5"/>
      <c r="L35" s="4"/>
      <c r="M35" s="5"/>
      <c r="N35" s="5"/>
      <c r="O35" s="5"/>
    </row>
    <row r="36" spans="1:15" ht="21.75" thickBot="1" x14ac:dyDescent="0.3">
      <c r="F36" s="5"/>
      <c r="G36" s="6"/>
      <c r="H36" s="6"/>
      <c r="I36" s="6"/>
      <c r="J36" s="6"/>
      <c r="K36" s="29"/>
      <c r="L36" s="6"/>
      <c r="M36" s="5"/>
      <c r="N36" s="29"/>
      <c r="O36" s="29"/>
    </row>
    <row r="37" spans="1:15" ht="15" customHeight="1" x14ac:dyDescent="0.25">
      <c r="A37" s="7"/>
      <c r="C37" s="84" t="s">
        <v>146</v>
      </c>
      <c r="D37" s="86" t="s">
        <v>147</v>
      </c>
      <c r="E37" s="86" t="s">
        <v>148</v>
      </c>
      <c r="F37" s="25" t="s">
        <v>199</v>
      </c>
      <c r="G37" s="88" t="s">
        <v>217</v>
      </c>
      <c r="H37" s="88"/>
      <c r="I37" s="88"/>
      <c r="J37" s="25" t="s">
        <v>205</v>
      </c>
      <c r="K37" s="25" t="s">
        <v>205</v>
      </c>
      <c r="L37" s="27" t="s">
        <v>1</v>
      </c>
      <c r="M37" s="28" t="s">
        <v>1</v>
      </c>
      <c r="N37" s="72" t="s">
        <v>205</v>
      </c>
      <c r="O37" s="72" t="s">
        <v>221</v>
      </c>
    </row>
    <row r="38" spans="1:15" ht="15.75" thickBot="1" x14ac:dyDescent="0.3">
      <c r="A38" s="8" t="s">
        <v>79</v>
      </c>
      <c r="C38" s="85"/>
      <c r="D38" s="87"/>
      <c r="E38" s="87"/>
      <c r="F38" s="26" t="s">
        <v>155</v>
      </c>
      <c r="G38" s="47" t="s">
        <v>150</v>
      </c>
      <c r="H38" s="47" t="s">
        <v>151</v>
      </c>
      <c r="I38" s="47" t="s">
        <v>152</v>
      </c>
      <c r="J38" s="46" t="s">
        <v>207</v>
      </c>
      <c r="K38" s="46" t="s">
        <v>156</v>
      </c>
      <c r="L38" s="44" t="s">
        <v>195</v>
      </c>
      <c r="M38" s="45" t="s">
        <v>196</v>
      </c>
      <c r="N38" s="73" t="s">
        <v>220</v>
      </c>
      <c r="O38" s="73" t="s">
        <v>220</v>
      </c>
    </row>
    <row r="39" spans="1:15" ht="22.5" customHeight="1" x14ac:dyDescent="0.25">
      <c r="A39" s="2" t="s">
        <v>94</v>
      </c>
      <c r="C39" s="16">
        <v>21</v>
      </c>
      <c r="D39" s="17"/>
      <c r="E39" s="18"/>
      <c r="F39" s="19" t="s">
        <v>157</v>
      </c>
      <c r="G39" s="42">
        <f>SUM(G40:G43)</f>
        <v>41192417</v>
      </c>
      <c r="H39" s="42">
        <f t="shared" ref="H39:K39" si="12">SUM(H40:H43)</f>
        <v>41567991</v>
      </c>
      <c r="I39" s="42">
        <f t="shared" si="12"/>
        <v>8418312</v>
      </c>
      <c r="J39" s="42">
        <f t="shared" si="12"/>
        <v>9104257.5240000002</v>
      </c>
      <c r="K39" s="42">
        <f t="shared" si="12"/>
        <v>8282104.313000001</v>
      </c>
      <c r="L39" s="50">
        <f t="shared" ref="L39:L57" si="13">K39/G39</f>
        <v>0.20105895492852485</v>
      </c>
      <c r="M39" s="50">
        <f t="shared" ref="M39:M66" si="14">K39/H39</f>
        <v>0.19924235243892352</v>
      </c>
      <c r="N39" s="42">
        <v>7656753.1239999989</v>
      </c>
      <c r="O39" s="42">
        <f>N39*1.037</f>
        <v>7940052.989587998</v>
      </c>
    </row>
    <row r="40" spans="1:15" ht="22.5" customHeight="1" x14ac:dyDescent="0.25">
      <c r="A40" s="2" t="s">
        <v>95</v>
      </c>
      <c r="C40" s="20"/>
      <c r="D40" s="32" t="s">
        <v>4</v>
      </c>
      <c r="E40" s="33"/>
      <c r="F40" s="38" t="s">
        <v>158</v>
      </c>
      <c r="G40" s="39">
        <v>25339515</v>
      </c>
      <c r="H40" s="39">
        <v>25464355</v>
      </c>
      <c r="I40" s="39">
        <v>4959308</v>
      </c>
      <c r="J40" s="39">
        <v>4896483.4950000001</v>
      </c>
      <c r="K40" s="39">
        <v>4896434.1890000002</v>
      </c>
      <c r="L40" s="56">
        <f t="shared" si="13"/>
        <v>0.19323314550416612</v>
      </c>
      <c r="M40" s="56">
        <f t="shared" si="14"/>
        <v>0.19228581242289469</v>
      </c>
      <c r="N40" s="39">
        <v>4672724.2359999996</v>
      </c>
      <c r="O40" s="39">
        <f t="shared" ref="O40:O66" si="15">N40*1.037</f>
        <v>4845615.0327319996</v>
      </c>
    </row>
    <row r="41" spans="1:15" ht="22.5" customHeight="1" x14ac:dyDescent="0.25">
      <c r="A41" s="2" t="s">
        <v>96</v>
      </c>
      <c r="C41" s="20"/>
      <c r="D41" s="32" t="s">
        <v>6</v>
      </c>
      <c r="E41" s="33"/>
      <c r="F41" s="38" t="s">
        <v>35</v>
      </c>
      <c r="G41" s="39">
        <v>10082422</v>
      </c>
      <c r="H41" s="39">
        <v>10170579</v>
      </c>
      <c r="I41" s="39">
        <v>2127661</v>
      </c>
      <c r="J41" s="39">
        <v>2138301.5989999999</v>
      </c>
      <c r="K41" s="39">
        <v>2138087.7790000001</v>
      </c>
      <c r="L41" s="56">
        <f t="shared" si="13"/>
        <v>0.21206092930845388</v>
      </c>
      <c r="M41" s="56">
        <f t="shared" si="14"/>
        <v>0.21022281809128074</v>
      </c>
      <c r="N41" s="39">
        <v>1732935.4310000001</v>
      </c>
      <c r="O41" s="39">
        <f t="shared" si="15"/>
        <v>1797054.041947</v>
      </c>
    </row>
    <row r="42" spans="1:15" ht="22.5" customHeight="1" x14ac:dyDescent="0.25">
      <c r="A42" s="2" t="s">
        <v>97</v>
      </c>
      <c r="C42" s="20"/>
      <c r="D42" s="32" t="s">
        <v>2</v>
      </c>
      <c r="E42" s="33"/>
      <c r="F42" s="38" t="s">
        <v>36</v>
      </c>
      <c r="G42" s="39">
        <v>1999410</v>
      </c>
      <c r="H42" s="39">
        <v>2018131</v>
      </c>
      <c r="I42" s="39">
        <v>382547</v>
      </c>
      <c r="J42" s="39">
        <v>1204386.7009999999</v>
      </c>
      <c r="K42" s="39">
        <v>382496.61599999998</v>
      </c>
      <c r="L42" s="56">
        <f t="shared" si="13"/>
        <v>0.19130474289915525</v>
      </c>
      <c r="M42" s="56">
        <f t="shared" si="14"/>
        <v>0.18953012267290872</v>
      </c>
      <c r="N42" s="39">
        <v>550732.92500000005</v>
      </c>
      <c r="O42" s="39">
        <f t="shared" si="15"/>
        <v>571110.04322500003</v>
      </c>
    </row>
    <row r="43" spans="1:15" ht="22.5" customHeight="1" x14ac:dyDescent="0.25">
      <c r="A43" s="2" t="s">
        <v>98</v>
      </c>
      <c r="C43" s="20"/>
      <c r="D43" s="10" t="s">
        <v>22</v>
      </c>
      <c r="E43" s="12"/>
      <c r="F43" s="15" t="s">
        <v>159</v>
      </c>
      <c r="G43" s="39">
        <v>3771070</v>
      </c>
      <c r="H43" s="39">
        <v>3914926</v>
      </c>
      <c r="I43" s="39">
        <v>948796</v>
      </c>
      <c r="J43" s="39">
        <v>865085.72900000005</v>
      </c>
      <c r="K43" s="39">
        <v>865085.72900000005</v>
      </c>
      <c r="L43" s="50">
        <f t="shared" si="13"/>
        <v>0.22940060221634709</v>
      </c>
      <c r="M43" s="50">
        <f t="shared" si="14"/>
        <v>0.22097115730923139</v>
      </c>
      <c r="N43" s="39">
        <v>700360.53200000001</v>
      </c>
      <c r="O43" s="39">
        <f t="shared" si="15"/>
        <v>726273.8716839999</v>
      </c>
    </row>
    <row r="44" spans="1:15" ht="22.5" customHeight="1" x14ac:dyDescent="0.25">
      <c r="A44" s="2">
        <v>22</v>
      </c>
      <c r="C44" s="21" t="s">
        <v>37</v>
      </c>
      <c r="D44" s="10"/>
      <c r="E44" s="13"/>
      <c r="F44" s="14" t="s">
        <v>160</v>
      </c>
      <c r="G44" s="42">
        <f>SUM(G45:G56)</f>
        <v>30679800</v>
      </c>
      <c r="H44" s="42">
        <f t="shared" ref="H44:K44" si="16">SUM(H45:H56)</f>
        <v>35714681</v>
      </c>
      <c r="I44" s="42">
        <f t="shared" si="16"/>
        <v>10178423</v>
      </c>
      <c r="J44" s="42">
        <f t="shared" si="16"/>
        <v>27628740.151999999</v>
      </c>
      <c r="K44" s="42">
        <f t="shared" si="16"/>
        <v>6683269.5090000005</v>
      </c>
      <c r="L44" s="50">
        <f t="shared" si="13"/>
        <v>0.21783940928558859</v>
      </c>
      <c r="M44" s="50">
        <f t="shared" si="14"/>
        <v>0.18712947510296957</v>
      </c>
      <c r="N44" s="42">
        <v>6759127.3420000011</v>
      </c>
      <c r="O44" s="42">
        <f t="shared" si="15"/>
        <v>7009215.0536540002</v>
      </c>
    </row>
    <row r="45" spans="1:15" ht="22.5" customHeight="1" x14ac:dyDescent="0.25">
      <c r="A45" s="2" t="s">
        <v>99</v>
      </c>
      <c r="C45" s="20"/>
      <c r="D45" s="10" t="s">
        <v>4</v>
      </c>
      <c r="E45" s="12"/>
      <c r="F45" s="15" t="s">
        <v>38</v>
      </c>
      <c r="G45" s="39">
        <v>358824</v>
      </c>
      <c r="H45" s="39">
        <v>361263</v>
      </c>
      <c r="I45" s="39">
        <v>12259</v>
      </c>
      <c r="J45" s="39">
        <v>4536.3389999999999</v>
      </c>
      <c r="K45" s="39">
        <v>4095.087</v>
      </c>
      <c r="L45" s="50">
        <f t="shared" si="13"/>
        <v>1.1412522573740888E-2</v>
      </c>
      <c r="M45" s="50">
        <f t="shared" si="14"/>
        <v>1.1335473048720738E-2</v>
      </c>
      <c r="N45" s="39">
        <v>238472.853</v>
      </c>
      <c r="O45" s="39">
        <f t="shared" si="15"/>
        <v>247296.34856099999</v>
      </c>
    </row>
    <row r="46" spans="1:15" ht="22.5" customHeight="1" x14ac:dyDescent="0.25">
      <c r="A46" s="2" t="s">
        <v>100</v>
      </c>
      <c r="C46" s="20"/>
      <c r="D46" s="32" t="s">
        <v>6</v>
      </c>
      <c r="E46" s="12"/>
      <c r="F46" s="15" t="s">
        <v>39</v>
      </c>
      <c r="G46" s="39">
        <v>938070</v>
      </c>
      <c r="H46" s="39">
        <v>1101863</v>
      </c>
      <c r="I46" s="39">
        <v>95793</v>
      </c>
      <c r="J46" s="39">
        <v>174055.59</v>
      </c>
      <c r="K46" s="39">
        <v>135999.58900000001</v>
      </c>
      <c r="L46" s="50">
        <f t="shared" si="13"/>
        <v>0.14497808159305808</v>
      </c>
      <c r="M46" s="50">
        <f t="shared" si="14"/>
        <v>0.12342694962985418</v>
      </c>
      <c r="N46" s="39">
        <v>54033.135999999999</v>
      </c>
      <c r="O46" s="39">
        <f t="shared" si="15"/>
        <v>56032.362031999997</v>
      </c>
    </row>
    <row r="47" spans="1:15" ht="22.5" customHeight="1" x14ac:dyDescent="0.25">
      <c r="A47" s="2" t="s">
        <v>101</v>
      </c>
      <c r="C47" s="20"/>
      <c r="D47" s="32" t="s">
        <v>2</v>
      </c>
      <c r="E47" s="12"/>
      <c r="F47" s="15" t="s">
        <v>161</v>
      </c>
      <c r="G47" s="39">
        <v>281432</v>
      </c>
      <c r="H47" s="39">
        <v>281892</v>
      </c>
      <c r="I47" s="39">
        <v>70243</v>
      </c>
      <c r="J47" s="39">
        <v>63489.065000000002</v>
      </c>
      <c r="K47" s="39">
        <v>28189.892</v>
      </c>
      <c r="L47" s="50">
        <f t="shared" si="13"/>
        <v>0.10016590863867648</v>
      </c>
      <c r="M47" s="50">
        <f t="shared" si="14"/>
        <v>0.10000245484086104</v>
      </c>
      <c r="N47" s="39">
        <v>62830.574999999997</v>
      </c>
      <c r="O47" s="39">
        <f t="shared" si="15"/>
        <v>65155.306274999995</v>
      </c>
    </row>
    <row r="48" spans="1:15" ht="22.5" customHeight="1" x14ac:dyDescent="0.25">
      <c r="A48" s="2" t="s">
        <v>102</v>
      </c>
      <c r="C48" s="20"/>
      <c r="D48" s="32" t="s">
        <v>22</v>
      </c>
      <c r="E48" s="12"/>
      <c r="F48" s="15" t="s">
        <v>162</v>
      </c>
      <c r="G48" s="39">
        <v>638168</v>
      </c>
      <c r="H48" s="39">
        <v>782386</v>
      </c>
      <c r="I48" s="39">
        <v>254581</v>
      </c>
      <c r="J48" s="39">
        <v>333693.33199999999</v>
      </c>
      <c r="K48" s="39">
        <v>146015.549</v>
      </c>
      <c r="L48" s="50">
        <f t="shared" si="13"/>
        <v>0.2288042474708854</v>
      </c>
      <c r="M48" s="50">
        <f t="shared" si="14"/>
        <v>0.1866285299072325</v>
      </c>
      <c r="N48" s="39">
        <v>87876.577999999994</v>
      </c>
      <c r="O48" s="39">
        <f t="shared" si="15"/>
        <v>91128.011385999984</v>
      </c>
    </row>
    <row r="49" spans="1:16" ht="22.5" customHeight="1" x14ac:dyDescent="0.25">
      <c r="A49" s="2" t="s">
        <v>103</v>
      </c>
      <c r="C49" s="20"/>
      <c r="D49" s="32" t="s">
        <v>9</v>
      </c>
      <c r="E49" s="12"/>
      <c r="F49" s="15" t="s">
        <v>40</v>
      </c>
      <c r="G49" s="39">
        <v>3301453</v>
      </c>
      <c r="H49" s="39">
        <v>3342875</v>
      </c>
      <c r="I49" s="39">
        <v>1253029</v>
      </c>
      <c r="J49" s="39">
        <v>3046350.1310000001</v>
      </c>
      <c r="K49" s="39">
        <v>1052098.7660000001</v>
      </c>
      <c r="L49" s="50">
        <f t="shared" si="13"/>
        <v>0.31867749321283689</v>
      </c>
      <c r="M49" s="50">
        <f t="shared" si="14"/>
        <v>0.3147287188423139</v>
      </c>
      <c r="N49" s="39">
        <v>709391.53700000001</v>
      </c>
      <c r="O49" s="39">
        <f t="shared" si="15"/>
        <v>735639.02386899991</v>
      </c>
    </row>
    <row r="50" spans="1:16" ht="22.5" customHeight="1" x14ac:dyDescent="0.25">
      <c r="A50" s="2" t="s">
        <v>104</v>
      </c>
      <c r="C50" s="20"/>
      <c r="D50" s="32" t="s">
        <v>13</v>
      </c>
      <c r="E50" s="12"/>
      <c r="F50" s="15" t="s">
        <v>163</v>
      </c>
      <c r="G50" s="39">
        <v>936493</v>
      </c>
      <c r="H50" s="39">
        <v>1232728</v>
      </c>
      <c r="I50" s="39">
        <v>474969</v>
      </c>
      <c r="J50" s="39">
        <v>649039.58200000005</v>
      </c>
      <c r="K50" s="39">
        <v>214175.23800000001</v>
      </c>
      <c r="L50" s="50">
        <f t="shared" si="13"/>
        <v>0.22869924067771996</v>
      </c>
      <c r="M50" s="50">
        <f t="shared" si="14"/>
        <v>0.17374087227677154</v>
      </c>
      <c r="N50" s="39">
        <v>208798.995</v>
      </c>
      <c r="O50" s="39">
        <f t="shared" si="15"/>
        <v>216524.55781499998</v>
      </c>
    </row>
    <row r="51" spans="1:16" ht="22.5" customHeight="1" x14ac:dyDescent="0.25">
      <c r="A51" s="2" t="s">
        <v>105</v>
      </c>
      <c r="B51" s="36"/>
      <c r="C51" s="20"/>
      <c r="D51" s="32" t="s">
        <v>41</v>
      </c>
      <c r="E51" s="12"/>
      <c r="F51" s="15" t="s">
        <v>42</v>
      </c>
      <c r="G51" s="39">
        <v>571888</v>
      </c>
      <c r="H51" s="39">
        <v>786005</v>
      </c>
      <c r="I51" s="39">
        <v>242786</v>
      </c>
      <c r="J51" s="39">
        <v>487352.42200000002</v>
      </c>
      <c r="K51" s="39">
        <v>147985.516</v>
      </c>
      <c r="L51" s="50">
        <f t="shared" si="13"/>
        <v>0.25876660464986151</v>
      </c>
      <c r="M51" s="50">
        <f t="shared" si="14"/>
        <v>0.18827554023193238</v>
      </c>
      <c r="N51" s="39">
        <v>62333.286999999997</v>
      </c>
      <c r="O51" s="39">
        <f t="shared" si="15"/>
        <v>64639.618618999993</v>
      </c>
    </row>
    <row r="52" spans="1:16" ht="22.5" customHeight="1" x14ac:dyDescent="0.25">
      <c r="A52" s="2" t="s">
        <v>106</v>
      </c>
      <c r="C52" s="20"/>
      <c r="D52" s="32" t="s">
        <v>17</v>
      </c>
      <c r="E52" s="12"/>
      <c r="F52" s="15" t="s">
        <v>43</v>
      </c>
      <c r="G52" s="39">
        <v>18372803</v>
      </c>
      <c r="H52" s="39">
        <v>21271590</v>
      </c>
      <c r="I52" s="39">
        <v>5873025</v>
      </c>
      <c r="J52" s="39">
        <v>18335855.75</v>
      </c>
      <c r="K52" s="39">
        <v>3651041.5559999999</v>
      </c>
      <c r="L52" s="50">
        <f t="shared" si="13"/>
        <v>0.19871989897241046</v>
      </c>
      <c r="M52" s="50">
        <f t="shared" si="14"/>
        <v>0.17163933471827916</v>
      </c>
      <c r="N52" s="39">
        <v>4002870.87</v>
      </c>
      <c r="O52" s="39">
        <f t="shared" si="15"/>
        <v>4150977.0921899998</v>
      </c>
      <c r="P52" s="71"/>
    </row>
    <row r="53" spans="1:16" ht="22.5" customHeight="1" x14ac:dyDescent="0.25">
      <c r="A53" s="2" t="s">
        <v>107</v>
      </c>
      <c r="C53" s="20"/>
      <c r="D53" s="32" t="s">
        <v>44</v>
      </c>
      <c r="E53" s="12"/>
      <c r="F53" s="15" t="s">
        <v>45</v>
      </c>
      <c r="G53" s="39">
        <v>2360319</v>
      </c>
      <c r="H53" s="39">
        <v>2879522</v>
      </c>
      <c r="I53" s="39">
        <v>955942</v>
      </c>
      <c r="J53" s="39">
        <v>2154973.59</v>
      </c>
      <c r="K53" s="39">
        <v>768544.01699999999</v>
      </c>
      <c r="L53" s="50">
        <f t="shared" si="13"/>
        <v>0.32561023192204103</v>
      </c>
      <c r="M53" s="50">
        <f t="shared" si="14"/>
        <v>0.26689985942111227</v>
      </c>
      <c r="N53" s="39">
        <v>688067.46600000001</v>
      </c>
      <c r="O53" s="39">
        <f t="shared" si="15"/>
        <v>713525.96224199992</v>
      </c>
    </row>
    <row r="54" spans="1:16" ht="22.5" customHeight="1" x14ac:dyDescent="0.25">
      <c r="A54" s="2" t="s">
        <v>108</v>
      </c>
      <c r="C54" s="20"/>
      <c r="D54" s="32" t="s">
        <v>30</v>
      </c>
      <c r="E54" s="12"/>
      <c r="F54" s="15" t="s">
        <v>46</v>
      </c>
      <c r="G54" s="39">
        <v>452083</v>
      </c>
      <c r="H54" s="39">
        <v>520940</v>
      </c>
      <c r="I54" s="39">
        <v>158886</v>
      </c>
      <c r="J54" s="39">
        <v>250274.315</v>
      </c>
      <c r="K54" s="39">
        <v>127900.105</v>
      </c>
      <c r="L54" s="50">
        <f t="shared" si="13"/>
        <v>0.28291288325373881</v>
      </c>
      <c r="M54" s="50">
        <f t="shared" si="14"/>
        <v>0.24551791953008023</v>
      </c>
      <c r="N54" s="39">
        <v>191133.73499999999</v>
      </c>
      <c r="O54" s="39">
        <f t="shared" si="15"/>
        <v>198205.68319499996</v>
      </c>
    </row>
    <row r="55" spans="1:16" ht="22.5" customHeight="1" x14ac:dyDescent="0.25">
      <c r="A55" s="2" t="s">
        <v>109</v>
      </c>
      <c r="C55" s="20"/>
      <c r="D55" s="32">
        <v>11</v>
      </c>
      <c r="E55" s="12"/>
      <c r="F55" s="15" t="s">
        <v>164</v>
      </c>
      <c r="G55" s="39">
        <v>2419267</v>
      </c>
      <c r="H55" s="39">
        <v>3102867</v>
      </c>
      <c r="I55" s="39">
        <v>760660</v>
      </c>
      <c r="J55" s="39">
        <v>2118865.9</v>
      </c>
      <c r="K55" s="39">
        <v>403745.05800000002</v>
      </c>
      <c r="L55" s="50">
        <f t="shared" si="13"/>
        <v>0.16688734976337874</v>
      </c>
      <c r="M55" s="50">
        <f t="shared" si="14"/>
        <v>0.13012000127623904</v>
      </c>
      <c r="N55" s="39">
        <v>451088.97200000001</v>
      </c>
      <c r="O55" s="39">
        <f t="shared" si="15"/>
        <v>467779.26396399998</v>
      </c>
    </row>
    <row r="56" spans="1:16" ht="22.5" customHeight="1" x14ac:dyDescent="0.25">
      <c r="A56" s="2" t="s">
        <v>110</v>
      </c>
      <c r="C56" s="20"/>
      <c r="D56" s="32" t="s">
        <v>28</v>
      </c>
      <c r="E56" s="12"/>
      <c r="F56" s="15" t="s">
        <v>165</v>
      </c>
      <c r="G56" s="39">
        <v>49000</v>
      </c>
      <c r="H56" s="39">
        <v>50750</v>
      </c>
      <c r="I56" s="39">
        <v>26250</v>
      </c>
      <c r="J56" s="39">
        <v>10254.136</v>
      </c>
      <c r="K56" s="39">
        <v>3479.136</v>
      </c>
      <c r="L56" s="50">
        <f t="shared" si="13"/>
        <v>7.1002775510204078E-2</v>
      </c>
      <c r="M56" s="56">
        <f t="shared" si="14"/>
        <v>6.8554403940886702E-2</v>
      </c>
      <c r="N56" s="39">
        <v>2229.3380000000002</v>
      </c>
      <c r="O56" s="39">
        <f t="shared" si="15"/>
        <v>2311.8235060000002</v>
      </c>
    </row>
    <row r="57" spans="1:16" ht="22.5" customHeight="1" x14ac:dyDescent="0.25">
      <c r="A57" s="2">
        <v>23</v>
      </c>
      <c r="C57" s="21" t="s">
        <v>47</v>
      </c>
      <c r="D57" s="10"/>
      <c r="E57" s="13"/>
      <c r="F57" s="14" t="s">
        <v>166</v>
      </c>
      <c r="G57" s="42">
        <f>SUM(G58:G59)</f>
        <v>442946</v>
      </c>
      <c r="H57" s="42">
        <f t="shared" ref="H57:K57" si="17">SUM(H58:H59)</f>
        <v>613104</v>
      </c>
      <c r="I57" s="42">
        <f t="shared" si="17"/>
        <v>613104</v>
      </c>
      <c r="J57" s="42">
        <f t="shared" si="17"/>
        <v>603856.06400000001</v>
      </c>
      <c r="K57" s="42">
        <f t="shared" si="17"/>
        <v>603856.06400000001</v>
      </c>
      <c r="L57" s="50">
        <f t="shared" si="13"/>
        <v>1.3632724169537596</v>
      </c>
      <c r="M57" s="50">
        <f t="shared" si="14"/>
        <v>0.98491620344998565</v>
      </c>
      <c r="N57" s="42">
        <v>300921.86599999998</v>
      </c>
      <c r="O57" s="42">
        <f t="shared" si="15"/>
        <v>312055.97504199995</v>
      </c>
    </row>
    <row r="58" spans="1:16" ht="22.5" customHeight="1" x14ac:dyDescent="0.25">
      <c r="A58" s="2"/>
      <c r="C58" s="21"/>
      <c r="D58" s="10" t="s">
        <v>4</v>
      </c>
      <c r="E58" s="13"/>
      <c r="F58" s="15" t="s">
        <v>210</v>
      </c>
      <c r="G58" s="39">
        <v>0</v>
      </c>
      <c r="H58" s="39">
        <v>93000</v>
      </c>
      <c r="I58" s="39">
        <v>93000</v>
      </c>
      <c r="J58" s="39">
        <v>92943.8</v>
      </c>
      <c r="K58" s="39">
        <v>92943.8</v>
      </c>
      <c r="L58" s="50">
        <v>0</v>
      </c>
      <c r="M58" s="50">
        <f t="shared" si="14"/>
        <v>0.99939569892473124</v>
      </c>
      <c r="N58" s="39">
        <v>0</v>
      </c>
      <c r="O58" s="39">
        <f t="shared" si="15"/>
        <v>0</v>
      </c>
    </row>
    <row r="59" spans="1:16" ht="22.5" customHeight="1" x14ac:dyDescent="0.25">
      <c r="A59" s="2"/>
      <c r="B59" s="36"/>
      <c r="C59" s="20"/>
      <c r="D59" s="10" t="s">
        <v>2</v>
      </c>
      <c r="E59" s="12"/>
      <c r="F59" s="15" t="s">
        <v>192</v>
      </c>
      <c r="G59" s="39">
        <v>442946</v>
      </c>
      <c r="H59" s="39">
        <v>520104</v>
      </c>
      <c r="I59" s="39">
        <v>520104</v>
      </c>
      <c r="J59" s="39">
        <v>510912.26400000002</v>
      </c>
      <c r="K59" s="39">
        <v>510912.26400000002</v>
      </c>
      <c r="L59" s="50">
        <f t="shared" ref="L59:L66" si="18">K59/G59</f>
        <v>1.1534414217534419</v>
      </c>
      <c r="M59" s="50">
        <f t="shared" si="14"/>
        <v>0.98232711919154636</v>
      </c>
      <c r="N59" s="39">
        <v>300921.86599999998</v>
      </c>
      <c r="O59" s="39">
        <f t="shared" si="15"/>
        <v>312055.97504199995</v>
      </c>
    </row>
    <row r="60" spans="1:16" ht="22.5" customHeight="1" x14ac:dyDescent="0.25">
      <c r="A60" s="2">
        <v>24</v>
      </c>
      <c r="C60" s="21" t="s">
        <v>48</v>
      </c>
      <c r="D60" s="10"/>
      <c r="E60" s="13"/>
      <c r="F60" s="14" t="s">
        <v>167</v>
      </c>
      <c r="G60" s="42">
        <f>SUM(G61+G77)</f>
        <v>103298383</v>
      </c>
      <c r="H60" s="42">
        <f>SUM(H61+H77)</f>
        <v>104438064</v>
      </c>
      <c r="I60" s="42">
        <f>SUM(I61+I77)</f>
        <v>36008433</v>
      </c>
      <c r="J60" s="42">
        <f>SUM(J61+J77)</f>
        <v>44572865.741999999</v>
      </c>
      <c r="K60" s="42">
        <f>SUM(K61+K77)</f>
        <v>35306240.820999995</v>
      </c>
      <c r="L60" s="50">
        <f t="shared" si="18"/>
        <v>0.34178890119703031</v>
      </c>
      <c r="M60" s="50">
        <f t="shared" si="14"/>
        <v>0.33805912776207719</v>
      </c>
      <c r="N60" s="42">
        <v>29510693.262000002</v>
      </c>
      <c r="O60" s="42">
        <f t="shared" si="15"/>
        <v>30602588.912694</v>
      </c>
    </row>
    <row r="61" spans="1:16" ht="22.5" customHeight="1" x14ac:dyDescent="0.25">
      <c r="A61" s="2" t="s">
        <v>111</v>
      </c>
      <c r="C61" s="20"/>
      <c r="D61" s="10" t="s">
        <v>4</v>
      </c>
      <c r="E61" s="12"/>
      <c r="F61" s="15" t="s">
        <v>49</v>
      </c>
      <c r="G61" s="39">
        <f>SUM(G62:G76)</f>
        <v>38231003</v>
      </c>
      <c r="H61" s="39">
        <f>SUM(H62:H76)</f>
        <v>39364496</v>
      </c>
      <c r="I61" s="39">
        <f>SUM(I62:I76)</f>
        <v>11216194</v>
      </c>
      <c r="J61" s="39">
        <f>SUM(J62:J76)</f>
        <v>20564105.445</v>
      </c>
      <c r="K61" s="39">
        <f>SUM(K62:K76)</f>
        <v>11297480.524</v>
      </c>
      <c r="L61" s="50">
        <f t="shared" si="18"/>
        <v>0.29550573193175184</v>
      </c>
      <c r="M61" s="50">
        <f t="shared" si="14"/>
        <v>0.28699670190112431</v>
      </c>
      <c r="N61" s="39">
        <v>9032285.5769999996</v>
      </c>
      <c r="O61" s="39">
        <f t="shared" si="15"/>
        <v>9366480.1433489993</v>
      </c>
    </row>
    <row r="62" spans="1:16" ht="22.5" customHeight="1" x14ac:dyDescent="0.25">
      <c r="A62" s="2" t="s">
        <v>112</v>
      </c>
      <c r="C62" s="20"/>
      <c r="D62" s="10"/>
      <c r="E62" s="12" t="s">
        <v>50</v>
      </c>
      <c r="F62" s="15" t="s">
        <v>168</v>
      </c>
      <c r="G62" s="39">
        <v>60000</v>
      </c>
      <c r="H62" s="39">
        <v>60000</v>
      </c>
      <c r="I62" s="39">
        <v>60000</v>
      </c>
      <c r="J62" s="39">
        <v>36395.697</v>
      </c>
      <c r="K62" s="39">
        <v>36395.697</v>
      </c>
      <c r="L62" s="50">
        <f t="shared" si="18"/>
        <v>0.60659494999999997</v>
      </c>
      <c r="M62" s="50">
        <f t="shared" si="14"/>
        <v>0.60659494999999997</v>
      </c>
      <c r="N62" s="39">
        <v>0</v>
      </c>
      <c r="O62" s="39">
        <f t="shared" si="15"/>
        <v>0</v>
      </c>
    </row>
    <row r="63" spans="1:16" ht="22.5" customHeight="1" x14ac:dyDescent="0.25">
      <c r="A63" s="2" t="s">
        <v>113</v>
      </c>
      <c r="C63" s="20"/>
      <c r="D63" s="10"/>
      <c r="E63" s="33" t="s">
        <v>51</v>
      </c>
      <c r="F63" s="38" t="s">
        <v>169</v>
      </c>
      <c r="G63" s="39">
        <v>6146291</v>
      </c>
      <c r="H63" s="39">
        <v>6417838</v>
      </c>
      <c r="I63" s="39">
        <v>1786645</v>
      </c>
      <c r="J63" s="39">
        <v>6417837.4230000004</v>
      </c>
      <c r="K63" s="39">
        <v>1986644.423</v>
      </c>
      <c r="L63" s="56">
        <f t="shared" si="18"/>
        <v>0.32322654801082473</v>
      </c>
      <c r="M63" s="56">
        <f t="shared" si="14"/>
        <v>0.30955041604353367</v>
      </c>
      <c r="N63" s="39">
        <v>1370257.09</v>
      </c>
      <c r="O63" s="39">
        <f t="shared" si="15"/>
        <v>1420956.6023299999</v>
      </c>
    </row>
    <row r="64" spans="1:16" ht="22.5" customHeight="1" x14ac:dyDescent="0.25">
      <c r="A64" s="2" t="s">
        <v>114</v>
      </c>
      <c r="C64" s="20"/>
      <c r="D64" s="10"/>
      <c r="E64" s="33" t="s">
        <v>52</v>
      </c>
      <c r="F64" s="38" t="s">
        <v>170</v>
      </c>
      <c r="G64" s="39">
        <v>17279988</v>
      </c>
      <c r="H64" s="39">
        <v>17437713</v>
      </c>
      <c r="I64" s="39">
        <v>3304605</v>
      </c>
      <c r="J64" s="39">
        <v>5638470.1059999997</v>
      </c>
      <c r="K64" s="39">
        <v>3414153.1060000001</v>
      </c>
      <c r="L64" s="56">
        <f t="shared" si="18"/>
        <v>0.19757844195262173</v>
      </c>
      <c r="M64" s="56">
        <f t="shared" si="14"/>
        <v>0.19579133490727826</v>
      </c>
      <c r="N64" s="39">
        <v>3340347.38</v>
      </c>
      <c r="O64" s="39">
        <f t="shared" si="15"/>
        <v>3463940.2330599995</v>
      </c>
    </row>
    <row r="65" spans="1:15" ht="22.5" customHeight="1" x14ac:dyDescent="0.25">
      <c r="A65" s="2" t="s">
        <v>115</v>
      </c>
      <c r="C65" s="20"/>
      <c r="D65" s="10"/>
      <c r="E65" s="33" t="s">
        <v>53</v>
      </c>
      <c r="F65" s="38" t="s">
        <v>171</v>
      </c>
      <c r="G65" s="39">
        <v>111000</v>
      </c>
      <c r="H65" s="39">
        <v>111000</v>
      </c>
      <c r="I65" s="39">
        <v>111000</v>
      </c>
      <c r="J65" s="39">
        <v>78462</v>
      </c>
      <c r="K65" s="39">
        <v>55250</v>
      </c>
      <c r="L65" s="56">
        <f t="shared" si="18"/>
        <v>0.49774774774774777</v>
      </c>
      <c r="M65" s="56">
        <f t="shared" si="14"/>
        <v>0.49774774774774777</v>
      </c>
      <c r="N65" s="39">
        <v>62456</v>
      </c>
      <c r="O65" s="39">
        <f t="shared" si="15"/>
        <v>64766.871999999996</v>
      </c>
    </row>
    <row r="66" spans="1:15" ht="22.5" customHeight="1" x14ac:dyDescent="0.25">
      <c r="A66" s="2" t="s">
        <v>117</v>
      </c>
      <c r="C66" s="20"/>
      <c r="D66" s="10"/>
      <c r="E66" s="33" t="s">
        <v>54</v>
      </c>
      <c r="F66" s="38" t="s">
        <v>172</v>
      </c>
      <c r="G66" s="39">
        <v>2750246</v>
      </c>
      <c r="H66" s="39">
        <v>2750246</v>
      </c>
      <c r="I66" s="39">
        <v>647119</v>
      </c>
      <c r="J66" s="39">
        <v>2750246</v>
      </c>
      <c r="K66" s="39">
        <v>647119</v>
      </c>
      <c r="L66" s="56">
        <f t="shared" si="18"/>
        <v>0.23529495179703924</v>
      </c>
      <c r="M66" s="56">
        <f t="shared" si="14"/>
        <v>0.23529495179703924</v>
      </c>
      <c r="N66" s="39">
        <v>633599</v>
      </c>
      <c r="O66" s="39">
        <f t="shared" si="15"/>
        <v>657042.16299999994</v>
      </c>
    </row>
    <row r="68" spans="1:15" x14ac:dyDescent="0.25">
      <c r="C68" s="83" t="s">
        <v>203</v>
      </c>
      <c r="D68" s="83"/>
      <c r="E68" s="83"/>
      <c r="F68" s="83"/>
      <c r="G68" s="6"/>
      <c r="H68" s="82"/>
      <c r="I68" s="6"/>
      <c r="J68" s="6"/>
      <c r="K68" s="3"/>
      <c r="L68" s="6"/>
      <c r="N68" s="3"/>
      <c r="O68" s="3"/>
    </row>
    <row r="69" spans="1:15" ht="21" x14ac:dyDescent="0.25">
      <c r="F69" s="29" t="s">
        <v>0</v>
      </c>
      <c r="G69" s="3" t="s">
        <v>216</v>
      </c>
      <c r="H69" s="5"/>
      <c r="I69" s="4"/>
      <c r="J69" s="4"/>
      <c r="K69" s="5"/>
      <c r="L69" s="4"/>
      <c r="M69" s="5"/>
      <c r="N69" s="5"/>
      <c r="O69" s="5"/>
    </row>
    <row r="70" spans="1:15" ht="21.75" thickBot="1" x14ac:dyDescent="0.3">
      <c r="F70" s="5"/>
      <c r="G70" s="6"/>
      <c r="H70" s="6"/>
      <c r="I70" s="6"/>
      <c r="J70" s="6"/>
      <c r="K70" s="29"/>
      <c r="L70" s="6"/>
      <c r="M70" s="5"/>
      <c r="N70" s="29"/>
      <c r="O70" s="29"/>
    </row>
    <row r="71" spans="1:15" x14ac:dyDescent="0.25">
      <c r="C71" s="84" t="s">
        <v>146</v>
      </c>
      <c r="D71" s="86" t="s">
        <v>147</v>
      </c>
      <c r="E71" s="86" t="s">
        <v>148</v>
      </c>
      <c r="F71" s="25" t="s">
        <v>199</v>
      </c>
      <c r="G71" s="88" t="s">
        <v>217</v>
      </c>
      <c r="H71" s="88"/>
      <c r="I71" s="88"/>
      <c r="J71" s="25" t="s">
        <v>205</v>
      </c>
      <c r="K71" s="25" t="s">
        <v>205</v>
      </c>
      <c r="L71" s="27" t="s">
        <v>1</v>
      </c>
      <c r="M71" s="28" t="s">
        <v>1</v>
      </c>
      <c r="N71" s="72" t="s">
        <v>205</v>
      </c>
      <c r="O71" s="72" t="s">
        <v>221</v>
      </c>
    </row>
    <row r="72" spans="1:15" ht="15.75" thickBot="1" x14ac:dyDescent="0.3">
      <c r="C72" s="85"/>
      <c r="D72" s="87"/>
      <c r="E72" s="87"/>
      <c r="F72" s="26" t="s">
        <v>155</v>
      </c>
      <c r="G72" s="47" t="s">
        <v>150</v>
      </c>
      <c r="H72" s="47" t="s">
        <v>151</v>
      </c>
      <c r="I72" s="47" t="s">
        <v>152</v>
      </c>
      <c r="J72" s="46" t="s">
        <v>207</v>
      </c>
      <c r="K72" s="46" t="s">
        <v>156</v>
      </c>
      <c r="L72" s="44" t="s">
        <v>195</v>
      </c>
      <c r="M72" s="45" t="s">
        <v>196</v>
      </c>
      <c r="N72" s="73" t="s">
        <v>220</v>
      </c>
      <c r="O72" s="73" t="s">
        <v>220</v>
      </c>
    </row>
    <row r="73" spans="1:15" ht="22.5" customHeight="1" x14ac:dyDescent="0.25">
      <c r="A73" s="2" t="s">
        <v>116</v>
      </c>
      <c r="C73" s="20"/>
      <c r="D73" s="10"/>
      <c r="E73" s="33" t="s">
        <v>55</v>
      </c>
      <c r="F73" s="38" t="s">
        <v>173</v>
      </c>
      <c r="G73" s="39">
        <v>11000</v>
      </c>
      <c r="H73" s="39">
        <v>11000</v>
      </c>
      <c r="I73" s="39">
        <v>11000</v>
      </c>
      <c r="J73" s="39">
        <v>6274</v>
      </c>
      <c r="K73" s="39">
        <v>6274</v>
      </c>
      <c r="L73" s="56">
        <f>K73/G73</f>
        <v>0.57036363636363641</v>
      </c>
      <c r="M73" s="56">
        <f>K73/H73</f>
        <v>0.57036363636363641</v>
      </c>
      <c r="N73" s="39">
        <v>0</v>
      </c>
      <c r="O73" s="39">
        <f>N73*1.037</f>
        <v>0</v>
      </c>
    </row>
    <row r="74" spans="1:15" ht="22.5" customHeight="1" x14ac:dyDescent="0.25">
      <c r="A74" s="2" t="s">
        <v>118</v>
      </c>
      <c r="B74" s="36"/>
      <c r="C74" s="77"/>
      <c r="D74" s="10"/>
      <c r="E74" s="33" t="s">
        <v>56</v>
      </c>
      <c r="F74" s="38" t="s">
        <v>174</v>
      </c>
      <c r="G74" s="39">
        <v>706662</v>
      </c>
      <c r="H74" s="39">
        <v>1392795</v>
      </c>
      <c r="I74" s="39">
        <v>559760</v>
      </c>
      <c r="J74" s="39">
        <v>653118.45799999998</v>
      </c>
      <c r="K74" s="39">
        <v>170189.29800000001</v>
      </c>
      <c r="L74" s="56">
        <f>K74/G74</f>
        <v>0.2408355026872819</v>
      </c>
      <c r="M74" s="56">
        <f>K74/H74</f>
        <v>0.12219263997932216</v>
      </c>
      <c r="N74" s="39">
        <v>126484.107</v>
      </c>
      <c r="O74" s="39">
        <f>N74*1.037</f>
        <v>131164.01895900001</v>
      </c>
    </row>
    <row r="75" spans="1:15" ht="22.5" customHeight="1" x14ac:dyDescent="0.25">
      <c r="A75" s="2" t="s">
        <v>119</v>
      </c>
      <c r="C75" s="20"/>
      <c r="D75" s="10"/>
      <c r="E75" s="33" t="s">
        <v>57</v>
      </c>
      <c r="F75" s="38" t="s">
        <v>175</v>
      </c>
      <c r="G75" s="39">
        <v>111290</v>
      </c>
      <c r="H75" s="39">
        <v>129378</v>
      </c>
      <c r="I75" s="39">
        <v>36878</v>
      </c>
      <c r="J75" s="39">
        <v>19934.760999999999</v>
      </c>
      <c r="K75" s="39">
        <v>18088</v>
      </c>
      <c r="L75" s="56">
        <f>K75/G75</f>
        <v>0.16253032617485849</v>
      </c>
      <c r="M75" s="56">
        <f>K75/H75</f>
        <v>0.13980738610892116</v>
      </c>
      <c r="N75" s="39">
        <v>3000</v>
      </c>
      <c r="O75" s="39">
        <f>N75*1.037</f>
        <v>3110.9999999999995</v>
      </c>
    </row>
    <row r="76" spans="1:15" ht="22.5" customHeight="1" x14ac:dyDescent="0.25">
      <c r="A76" s="2" t="s">
        <v>120</v>
      </c>
      <c r="C76" s="20"/>
      <c r="D76" s="10"/>
      <c r="E76" s="33" t="s">
        <v>58</v>
      </c>
      <c r="F76" s="38" t="s">
        <v>176</v>
      </c>
      <c r="G76" s="39">
        <v>11054526</v>
      </c>
      <c r="H76" s="39">
        <v>11054526</v>
      </c>
      <c r="I76" s="39">
        <v>4699187</v>
      </c>
      <c r="J76" s="39">
        <v>4963367</v>
      </c>
      <c r="K76" s="39">
        <v>4963367</v>
      </c>
      <c r="L76" s="56">
        <f>K76/G76</f>
        <v>0.44898958128100652</v>
      </c>
      <c r="M76" s="56">
        <f>K76/H76</f>
        <v>0.44898958128100652</v>
      </c>
      <c r="N76" s="39">
        <v>3496142</v>
      </c>
      <c r="O76" s="39">
        <f>N76*1.037</f>
        <v>3625499.2539999997</v>
      </c>
    </row>
    <row r="77" spans="1:15" ht="22.5" customHeight="1" x14ac:dyDescent="0.25">
      <c r="A77" s="2" t="s">
        <v>121</v>
      </c>
      <c r="C77" s="21"/>
      <c r="D77" s="10" t="s">
        <v>2</v>
      </c>
      <c r="E77" s="34"/>
      <c r="F77" s="38" t="s">
        <v>177</v>
      </c>
      <c r="G77" s="39">
        <f>SUM(G78:G83)</f>
        <v>65067380</v>
      </c>
      <c r="H77" s="39">
        <f t="shared" ref="H77:K77" si="19">SUM(H78:H83)</f>
        <v>65073568</v>
      </c>
      <c r="I77" s="39">
        <f t="shared" si="19"/>
        <v>24792239</v>
      </c>
      <c r="J77" s="39">
        <f t="shared" si="19"/>
        <v>24008760.296999998</v>
      </c>
      <c r="K77" s="39">
        <f t="shared" si="19"/>
        <v>24008760.296999998</v>
      </c>
      <c r="L77" s="56">
        <f>K77/G77</f>
        <v>0.3689830495249693</v>
      </c>
      <c r="M77" s="56">
        <f>K77/H77</f>
        <v>0.36894796205119718</v>
      </c>
      <c r="N77" s="39">
        <v>20478407.685000002</v>
      </c>
      <c r="O77" s="39">
        <f>N77*1.037</f>
        <v>21236108.769345</v>
      </c>
    </row>
    <row r="78" spans="1:15" ht="22.5" customHeight="1" x14ac:dyDescent="0.25">
      <c r="A78" s="2" t="s">
        <v>122</v>
      </c>
      <c r="C78" s="20"/>
      <c r="D78" s="10"/>
      <c r="E78" s="33" t="s">
        <v>51</v>
      </c>
      <c r="F78" s="38" t="s">
        <v>178</v>
      </c>
      <c r="G78" s="39">
        <v>29165</v>
      </c>
      <c r="H78" s="39">
        <v>32009</v>
      </c>
      <c r="I78" s="39">
        <v>6147</v>
      </c>
      <c r="J78" s="39">
        <v>6145.884</v>
      </c>
      <c r="K78" s="39">
        <v>6145.884</v>
      </c>
      <c r="L78" s="56">
        <f>K78/G78</f>
        <v>0.21072806446082634</v>
      </c>
      <c r="M78" s="56">
        <f>K78/H78</f>
        <v>0.19200487362929175</v>
      </c>
      <c r="N78" s="39">
        <v>7175.4170000000004</v>
      </c>
      <c r="O78" s="39">
        <f>N78*1.037</f>
        <v>7440.9074289999999</v>
      </c>
    </row>
    <row r="79" spans="1:15" ht="22.5" customHeight="1" x14ac:dyDescent="0.25">
      <c r="A79" s="2" t="s">
        <v>123</v>
      </c>
      <c r="C79" s="20"/>
      <c r="D79" s="10"/>
      <c r="E79" s="33" t="s">
        <v>60</v>
      </c>
      <c r="F79" s="38" t="s">
        <v>179</v>
      </c>
      <c r="G79" s="39">
        <v>25000</v>
      </c>
      <c r="H79" s="39">
        <v>25000</v>
      </c>
      <c r="I79" s="39">
        <v>11934</v>
      </c>
      <c r="J79" s="39">
        <v>12933.2</v>
      </c>
      <c r="K79" s="39">
        <v>12933.2</v>
      </c>
      <c r="L79" s="56">
        <f>K79/G79</f>
        <v>0.51732800000000001</v>
      </c>
      <c r="M79" s="56">
        <f>K79/H79</f>
        <v>0.51732800000000001</v>
      </c>
      <c r="N79" s="39">
        <v>24744.6</v>
      </c>
      <c r="O79" s="39">
        <f>N79*1.037</f>
        <v>25660.150199999996</v>
      </c>
    </row>
    <row r="80" spans="1:15" ht="22.5" customHeight="1" x14ac:dyDescent="0.25">
      <c r="A80" s="2" t="s">
        <v>124</v>
      </c>
      <c r="C80" s="20"/>
      <c r="D80" s="10"/>
      <c r="E80" s="33" t="s">
        <v>61</v>
      </c>
      <c r="F80" s="38" t="s">
        <v>180</v>
      </c>
      <c r="G80" s="39">
        <v>15681943</v>
      </c>
      <c r="H80" s="39">
        <v>15836704</v>
      </c>
      <c r="I80" s="39">
        <v>2744931</v>
      </c>
      <c r="J80" s="39">
        <v>2744928.2239999999</v>
      </c>
      <c r="K80" s="39">
        <v>2744928.2239999999</v>
      </c>
      <c r="L80" s="56">
        <f>K80/G80</f>
        <v>0.17503750804348669</v>
      </c>
      <c r="M80" s="56">
        <f>K80/H80</f>
        <v>0.17332698925230905</v>
      </c>
      <c r="N80" s="39">
        <v>488792.18</v>
      </c>
      <c r="O80" s="39">
        <f>N80*1.037</f>
        <v>506877.49065999995</v>
      </c>
    </row>
    <row r="81" spans="1:15" ht="22.5" customHeight="1" x14ac:dyDescent="0.25">
      <c r="A81" s="2" t="s">
        <v>125</v>
      </c>
      <c r="C81" s="20"/>
      <c r="D81" s="10"/>
      <c r="E81" s="33" t="s">
        <v>62</v>
      </c>
      <c r="F81" s="15" t="s">
        <v>181</v>
      </c>
      <c r="G81" s="39">
        <v>46703445</v>
      </c>
      <c r="H81" s="39">
        <v>46471789</v>
      </c>
      <c r="I81" s="39">
        <v>20913248</v>
      </c>
      <c r="J81" s="39">
        <v>20913245.311000001</v>
      </c>
      <c r="K81" s="39">
        <v>20913245.311000001</v>
      </c>
      <c r="L81" s="50">
        <f>K81/G81</f>
        <v>0.44778806597671755</v>
      </c>
      <c r="M81" s="50">
        <f>K81/H81</f>
        <v>0.45002023294175314</v>
      </c>
      <c r="N81" s="39">
        <v>19702069.631000001</v>
      </c>
      <c r="O81" s="39">
        <f>N81*1.037</f>
        <v>20431046.207346998</v>
      </c>
    </row>
    <row r="82" spans="1:15" ht="22.5" customHeight="1" x14ac:dyDescent="0.25">
      <c r="A82" s="2" t="s">
        <v>126</v>
      </c>
      <c r="B82" s="36"/>
      <c r="C82" s="20"/>
      <c r="D82" s="10"/>
      <c r="E82" s="33" t="s">
        <v>63</v>
      </c>
      <c r="F82" s="38" t="s">
        <v>182</v>
      </c>
      <c r="G82" s="39">
        <v>1769425</v>
      </c>
      <c r="H82" s="39">
        <v>1849281</v>
      </c>
      <c r="I82" s="39">
        <v>257194</v>
      </c>
      <c r="J82" s="39">
        <v>257192.11900000001</v>
      </c>
      <c r="K82" s="39">
        <v>257192.11900000001</v>
      </c>
      <c r="L82" s="56">
        <f>K82/G82</f>
        <v>0.14535350127866398</v>
      </c>
      <c r="M82" s="56">
        <f>K82/H82</f>
        <v>0.13907681904480715</v>
      </c>
      <c r="N82" s="39">
        <v>209522.073</v>
      </c>
      <c r="O82" s="39">
        <f>N82*1.037</f>
        <v>217274.38970099998</v>
      </c>
    </row>
    <row r="83" spans="1:15" ht="22.5" customHeight="1" x14ac:dyDescent="0.25">
      <c r="A83" s="2" t="s">
        <v>127</v>
      </c>
      <c r="B83" s="36"/>
      <c r="C83" s="20"/>
      <c r="D83" s="10"/>
      <c r="E83" s="33" t="s">
        <v>64</v>
      </c>
      <c r="F83" s="38" t="s">
        <v>183</v>
      </c>
      <c r="G83" s="39">
        <v>858402</v>
      </c>
      <c r="H83" s="39">
        <v>858785</v>
      </c>
      <c r="I83" s="39">
        <v>858785</v>
      </c>
      <c r="J83" s="39">
        <v>74315.558999999994</v>
      </c>
      <c r="K83" s="39">
        <v>74315.558999999994</v>
      </c>
      <c r="L83" s="56">
        <f>K83/G83</f>
        <v>8.6574307841780412E-2</v>
      </c>
      <c r="M83" s="56">
        <f>K83/H83</f>
        <v>8.6535697526156127E-2</v>
      </c>
      <c r="N83" s="39">
        <v>46103.784</v>
      </c>
      <c r="O83" s="39">
        <f>N83*1.037</f>
        <v>47809.624007999999</v>
      </c>
    </row>
    <row r="84" spans="1:15" ht="22.5" customHeight="1" x14ac:dyDescent="0.25">
      <c r="A84" s="2"/>
      <c r="B84" s="36"/>
      <c r="C84" s="20">
        <v>25</v>
      </c>
      <c r="D84" s="10"/>
      <c r="E84" s="33"/>
      <c r="F84" s="38" t="s">
        <v>211</v>
      </c>
      <c r="G84" s="42">
        <f>SUM(G85)</f>
        <v>0</v>
      </c>
      <c r="H84" s="42">
        <f t="shared" ref="H84:K84" si="20">SUM(H85)</f>
        <v>6030</v>
      </c>
      <c r="I84" s="42">
        <f t="shared" si="20"/>
        <v>6030</v>
      </c>
      <c r="J84" s="42">
        <f t="shared" si="20"/>
        <v>6029.6289999999999</v>
      </c>
      <c r="K84" s="42">
        <f t="shared" si="20"/>
        <v>6029.6289999999999</v>
      </c>
      <c r="L84" s="56">
        <v>0</v>
      </c>
      <c r="M84" s="56">
        <f>K84/H84</f>
        <v>0.99993847429519067</v>
      </c>
      <c r="N84" s="42">
        <v>4510.8069999999998</v>
      </c>
      <c r="O84" s="42">
        <f>N84*1.037</f>
        <v>4677.706858999999</v>
      </c>
    </row>
    <row r="85" spans="1:15" ht="22.5" customHeight="1" x14ac:dyDescent="0.25">
      <c r="A85" s="2"/>
      <c r="B85" s="36"/>
      <c r="C85" s="20"/>
      <c r="D85" s="10">
        <v>99</v>
      </c>
      <c r="E85" s="33"/>
      <c r="F85" s="38" t="s">
        <v>212</v>
      </c>
      <c r="G85" s="39">
        <v>0</v>
      </c>
      <c r="H85" s="39">
        <v>6030</v>
      </c>
      <c r="I85" s="39">
        <v>6030</v>
      </c>
      <c r="J85" s="39">
        <v>6029.6289999999999</v>
      </c>
      <c r="K85" s="39">
        <v>6029.6289999999999</v>
      </c>
      <c r="L85" s="56">
        <v>0</v>
      </c>
      <c r="M85" s="56">
        <f>K85/H85</f>
        <v>0.99993847429519067</v>
      </c>
      <c r="N85" s="39">
        <v>4510.8069999999998</v>
      </c>
      <c r="O85" s="39">
        <f>N85*1.037</f>
        <v>4677.706858999999</v>
      </c>
    </row>
    <row r="86" spans="1:15" ht="22.5" customHeight="1" x14ac:dyDescent="0.25">
      <c r="A86" s="2">
        <v>26</v>
      </c>
      <c r="C86" s="21" t="s">
        <v>65</v>
      </c>
      <c r="D86" s="10"/>
      <c r="E86" s="13"/>
      <c r="F86" s="14" t="s">
        <v>184</v>
      </c>
      <c r="G86" s="42">
        <f>SUM(G87:G89)</f>
        <v>430683</v>
      </c>
      <c r="H86" s="42">
        <f t="shared" ref="H86:K86" si="21">SUM(H87:H89)</f>
        <v>1097854</v>
      </c>
      <c r="I86" s="42">
        <f t="shared" si="21"/>
        <v>407797</v>
      </c>
      <c r="J86" s="42">
        <f t="shared" si="21"/>
        <v>395100.93900000001</v>
      </c>
      <c r="K86" s="42">
        <f t="shared" si="21"/>
        <v>360486.19099999999</v>
      </c>
      <c r="L86" s="50">
        <f>K86/G86</f>
        <v>0.8370104949580085</v>
      </c>
      <c r="M86" s="50">
        <f>K86/H86</f>
        <v>0.32835531045111643</v>
      </c>
      <c r="N86" s="42">
        <v>171198.57399999999</v>
      </c>
      <c r="O86" s="42">
        <f>N86*1.037</f>
        <v>177532.92123799998</v>
      </c>
    </row>
    <row r="87" spans="1:15" ht="22.5" customHeight="1" x14ac:dyDescent="0.25">
      <c r="A87" s="2" t="s">
        <v>128</v>
      </c>
      <c r="C87" s="20"/>
      <c r="D87" s="10" t="s">
        <v>4</v>
      </c>
      <c r="E87" s="12"/>
      <c r="F87" s="15" t="s">
        <v>66</v>
      </c>
      <c r="G87" s="39">
        <v>155000</v>
      </c>
      <c r="H87" s="39">
        <v>800348</v>
      </c>
      <c r="I87" s="39">
        <v>317548</v>
      </c>
      <c r="J87" s="39">
        <v>299385.58500000002</v>
      </c>
      <c r="K87" s="39">
        <v>291891.33899999998</v>
      </c>
      <c r="L87" s="50">
        <f>K87/G87</f>
        <v>1.8831699290322579</v>
      </c>
      <c r="M87" s="56">
        <f>K87/H87</f>
        <v>0.36470552684582203</v>
      </c>
      <c r="N87" s="39">
        <v>102308.242</v>
      </c>
      <c r="O87" s="39">
        <f>N87*1.037</f>
        <v>106093.646954</v>
      </c>
    </row>
    <row r="88" spans="1:15" ht="22.5" customHeight="1" x14ac:dyDescent="0.25">
      <c r="A88" s="2" t="s">
        <v>129</v>
      </c>
      <c r="B88" s="36"/>
      <c r="C88" s="20"/>
      <c r="D88" s="10" t="s">
        <v>6</v>
      </c>
      <c r="E88" s="12"/>
      <c r="F88" s="15" t="s">
        <v>185</v>
      </c>
      <c r="G88" s="39">
        <v>190000</v>
      </c>
      <c r="H88" s="39">
        <v>211823</v>
      </c>
      <c r="I88" s="39">
        <v>78074</v>
      </c>
      <c r="J88" s="39">
        <v>83540.873999999996</v>
      </c>
      <c r="K88" s="39">
        <v>56420.372000000003</v>
      </c>
      <c r="L88" s="50">
        <f>K88/G88</f>
        <v>0.29694932631578946</v>
      </c>
      <c r="M88" s="56">
        <f>K88/H88</f>
        <v>0.26635621249817065</v>
      </c>
      <c r="N88" s="39">
        <v>61434.703999999998</v>
      </c>
      <c r="O88" s="39">
        <f>N88*1.037</f>
        <v>63707.788047999995</v>
      </c>
    </row>
    <row r="89" spans="1:15" ht="22.5" customHeight="1" x14ac:dyDescent="0.25">
      <c r="A89" s="2" t="s">
        <v>130</v>
      </c>
      <c r="C89" s="92"/>
      <c r="D89" s="53" t="s">
        <v>22</v>
      </c>
      <c r="E89" s="54"/>
      <c r="F89" s="55" t="s">
        <v>186</v>
      </c>
      <c r="G89" s="67">
        <v>85683</v>
      </c>
      <c r="H89" s="67">
        <v>85683</v>
      </c>
      <c r="I89" s="67">
        <v>12175</v>
      </c>
      <c r="J89" s="67">
        <v>12174.48</v>
      </c>
      <c r="K89" s="67">
        <v>12174.48</v>
      </c>
      <c r="L89" s="93">
        <f>K89/G89</f>
        <v>0.14208746192360211</v>
      </c>
      <c r="M89" s="93">
        <f>K89/H89</f>
        <v>0.14208746192360211</v>
      </c>
      <c r="N89" s="67">
        <v>7455.6279999999997</v>
      </c>
      <c r="O89" s="67">
        <f>N89*1.037</f>
        <v>7731.4862359999988</v>
      </c>
    </row>
    <row r="90" spans="1:15" ht="22.5" customHeight="1" x14ac:dyDescent="0.25">
      <c r="A90" s="2">
        <v>29</v>
      </c>
      <c r="C90" s="21" t="s">
        <v>67</v>
      </c>
      <c r="D90" s="10"/>
      <c r="E90" s="13"/>
      <c r="F90" s="14" t="s">
        <v>187</v>
      </c>
      <c r="G90" s="42">
        <f>SUM(G91:G96)</f>
        <v>1434013</v>
      </c>
      <c r="H90" s="42">
        <f t="shared" ref="H90:K90" si="22">SUM(H91:H96)</f>
        <v>1803859</v>
      </c>
      <c r="I90" s="42">
        <f t="shared" si="22"/>
        <v>343592</v>
      </c>
      <c r="J90" s="42">
        <f t="shared" si="22"/>
        <v>389959.19500000001</v>
      </c>
      <c r="K90" s="42">
        <f t="shared" si="22"/>
        <v>203264.78399999999</v>
      </c>
      <c r="L90" s="50">
        <f t="shared" ref="L90:L95" si="23">K90/G90</f>
        <v>0.14174542629669326</v>
      </c>
      <c r="M90" s="51">
        <f t="shared" ref="M90:M96" si="24">K90/H90</f>
        <v>0.11268329952618247</v>
      </c>
      <c r="N90" s="42">
        <v>241355.99</v>
      </c>
      <c r="O90" s="42">
        <f>N90*1.037</f>
        <v>250286.16162999996</v>
      </c>
    </row>
    <row r="91" spans="1:15" ht="22.5" customHeight="1" x14ac:dyDescent="0.25">
      <c r="A91" s="2" t="s">
        <v>131</v>
      </c>
      <c r="B91" s="36"/>
      <c r="C91" s="20"/>
      <c r="D91" s="32" t="s">
        <v>2</v>
      </c>
      <c r="E91" s="12"/>
      <c r="F91" s="15" t="s">
        <v>26</v>
      </c>
      <c r="G91" s="39">
        <v>800000</v>
      </c>
      <c r="H91" s="39">
        <v>846125</v>
      </c>
      <c r="I91" s="39">
        <v>46125</v>
      </c>
      <c r="J91" s="39">
        <v>46124.4</v>
      </c>
      <c r="K91" s="39">
        <v>46124.4</v>
      </c>
      <c r="L91" s="50">
        <f t="shared" si="23"/>
        <v>5.7655499999999998E-2</v>
      </c>
      <c r="M91" s="51">
        <f t="shared" si="24"/>
        <v>5.4512512926577043E-2</v>
      </c>
      <c r="N91" s="39">
        <v>28191.1</v>
      </c>
      <c r="O91" s="39">
        <f t="shared" ref="O91:O96" si="25">N91*1.037</f>
        <v>29234.170699999995</v>
      </c>
    </row>
    <row r="92" spans="1:15" ht="22.5" customHeight="1" x14ac:dyDescent="0.25">
      <c r="A92" s="2" t="s">
        <v>132</v>
      </c>
      <c r="C92" s="20"/>
      <c r="D92" s="32" t="s">
        <v>22</v>
      </c>
      <c r="E92" s="12"/>
      <c r="F92" s="15" t="s">
        <v>27</v>
      </c>
      <c r="G92" s="39">
        <v>192772</v>
      </c>
      <c r="H92" s="39">
        <v>224569</v>
      </c>
      <c r="I92" s="39">
        <v>36487</v>
      </c>
      <c r="J92" s="39">
        <v>53896.652000000002</v>
      </c>
      <c r="K92" s="39">
        <v>32556.207999999999</v>
      </c>
      <c r="L92" s="50">
        <f t="shared" si="23"/>
        <v>0.16888452679849769</v>
      </c>
      <c r="M92" s="51">
        <f t="shared" si="24"/>
        <v>0.14497195962042847</v>
      </c>
      <c r="N92" s="39">
        <v>40027.716999999997</v>
      </c>
      <c r="O92" s="39">
        <f t="shared" si="25"/>
        <v>41508.742528999996</v>
      </c>
    </row>
    <row r="93" spans="1:15" ht="22.5" customHeight="1" x14ac:dyDescent="0.25">
      <c r="A93" s="2" t="s">
        <v>133</v>
      </c>
      <c r="C93" s="20"/>
      <c r="D93" s="32" t="s">
        <v>9</v>
      </c>
      <c r="E93" s="12"/>
      <c r="F93" s="15" t="s">
        <v>68</v>
      </c>
      <c r="G93" s="39">
        <v>109845</v>
      </c>
      <c r="H93" s="39">
        <v>208648</v>
      </c>
      <c r="I93" s="39">
        <v>96113</v>
      </c>
      <c r="J93" s="39">
        <v>102294.647</v>
      </c>
      <c r="K93" s="39">
        <v>64319.180999999997</v>
      </c>
      <c r="L93" s="50">
        <f t="shared" si="23"/>
        <v>0.58554491328690428</v>
      </c>
      <c r="M93" s="51">
        <f t="shared" si="24"/>
        <v>0.30826646313408229</v>
      </c>
      <c r="N93" s="39">
        <v>53881.872000000003</v>
      </c>
      <c r="O93" s="39">
        <f t="shared" si="25"/>
        <v>55875.501263999999</v>
      </c>
    </row>
    <row r="94" spans="1:15" ht="22.5" customHeight="1" x14ac:dyDescent="0.25">
      <c r="A94" s="2" t="s">
        <v>134</v>
      </c>
      <c r="C94" s="20"/>
      <c r="D94" s="32" t="s">
        <v>13</v>
      </c>
      <c r="E94" s="12"/>
      <c r="F94" s="15" t="s">
        <v>69</v>
      </c>
      <c r="G94" s="39">
        <v>49831</v>
      </c>
      <c r="H94" s="39">
        <v>191278</v>
      </c>
      <c r="I94" s="39">
        <v>59384</v>
      </c>
      <c r="J94" s="39">
        <v>105818.352</v>
      </c>
      <c r="K94" s="39">
        <v>14934.317999999999</v>
      </c>
      <c r="L94" s="50">
        <f t="shared" si="23"/>
        <v>0.2996993437819831</v>
      </c>
      <c r="M94" s="51">
        <f t="shared" si="24"/>
        <v>7.8076506446115079E-2</v>
      </c>
      <c r="N94" s="39">
        <v>307.61500000000001</v>
      </c>
      <c r="O94" s="39">
        <f t="shared" si="25"/>
        <v>318.99675500000001</v>
      </c>
    </row>
    <row r="95" spans="1:15" ht="22.5" customHeight="1" x14ac:dyDescent="0.25">
      <c r="A95" s="2" t="s">
        <v>135</v>
      </c>
      <c r="C95" s="20"/>
      <c r="D95" s="32" t="s">
        <v>41</v>
      </c>
      <c r="E95" s="12"/>
      <c r="F95" s="15" t="s">
        <v>70</v>
      </c>
      <c r="G95" s="39">
        <v>281565</v>
      </c>
      <c r="H95" s="39">
        <v>328124</v>
      </c>
      <c r="I95" s="39">
        <v>100368</v>
      </c>
      <c r="J95" s="39">
        <v>76710.453999999998</v>
      </c>
      <c r="K95" s="39">
        <v>45330.677000000003</v>
      </c>
      <c r="L95" s="50">
        <f t="shared" si="23"/>
        <v>0.16099542556780852</v>
      </c>
      <c r="M95" s="51">
        <f t="shared" si="24"/>
        <v>0.13815105569845548</v>
      </c>
      <c r="N95" s="39">
        <v>118947.686</v>
      </c>
      <c r="O95" s="39">
        <f t="shared" si="25"/>
        <v>123348.750382</v>
      </c>
    </row>
    <row r="96" spans="1:15" ht="22.5" customHeight="1" x14ac:dyDescent="0.25">
      <c r="A96" s="2"/>
      <c r="C96" s="20"/>
      <c r="D96" s="32">
        <v>99</v>
      </c>
      <c r="E96" s="12"/>
      <c r="F96" s="15" t="s">
        <v>206</v>
      </c>
      <c r="G96" s="39">
        <v>0</v>
      </c>
      <c r="H96" s="39">
        <v>5115</v>
      </c>
      <c r="I96" s="39">
        <v>5115</v>
      </c>
      <c r="J96" s="39">
        <v>5114.6899999999996</v>
      </c>
      <c r="K96" s="39">
        <v>0</v>
      </c>
      <c r="L96" s="50">
        <v>0</v>
      </c>
      <c r="M96" s="51">
        <f t="shared" si="24"/>
        <v>0</v>
      </c>
      <c r="N96" s="39">
        <v>0</v>
      </c>
      <c r="O96" s="39">
        <f t="shared" si="25"/>
        <v>0</v>
      </c>
    </row>
    <row r="103" spans="1:15" x14ac:dyDescent="0.25">
      <c r="C103" s="83" t="s">
        <v>203</v>
      </c>
      <c r="D103" s="83"/>
      <c r="E103" s="83"/>
      <c r="F103" s="83"/>
      <c r="G103" s="6"/>
      <c r="H103" s="82"/>
      <c r="I103" s="6"/>
      <c r="J103" s="6"/>
      <c r="K103" s="3"/>
      <c r="L103" s="6"/>
      <c r="N103" s="3"/>
      <c r="O103" s="3"/>
    </row>
    <row r="104" spans="1:15" ht="21" x14ac:dyDescent="0.25">
      <c r="F104" s="29" t="s">
        <v>0</v>
      </c>
      <c r="G104" s="3" t="s">
        <v>216</v>
      </c>
      <c r="H104" s="5"/>
      <c r="I104" s="4"/>
      <c r="J104" s="4"/>
      <c r="K104" s="5"/>
      <c r="L104" s="4"/>
      <c r="M104" s="5"/>
      <c r="N104" s="5"/>
      <c r="O104" s="5"/>
    </row>
    <row r="105" spans="1:15" ht="21.75" thickBot="1" x14ac:dyDescent="0.3">
      <c r="F105" s="5"/>
      <c r="G105" s="6"/>
      <c r="H105" s="6"/>
      <c r="I105" s="6"/>
      <c r="J105" s="6"/>
      <c r="K105" s="29"/>
      <c r="L105" s="6"/>
      <c r="M105" s="5"/>
      <c r="N105" s="29"/>
      <c r="O105" s="29"/>
    </row>
    <row r="106" spans="1:15" x14ac:dyDescent="0.25">
      <c r="C106" s="84" t="s">
        <v>146</v>
      </c>
      <c r="D106" s="86" t="s">
        <v>147</v>
      </c>
      <c r="E106" s="86" t="s">
        <v>148</v>
      </c>
      <c r="F106" s="25" t="s">
        <v>199</v>
      </c>
      <c r="G106" s="88" t="s">
        <v>217</v>
      </c>
      <c r="H106" s="88"/>
      <c r="I106" s="88"/>
      <c r="J106" s="25" t="s">
        <v>205</v>
      </c>
      <c r="K106" s="25" t="s">
        <v>205</v>
      </c>
      <c r="L106" s="27" t="s">
        <v>1</v>
      </c>
      <c r="M106" s="28" t="s">
        <v>1</v>
      </c>
      <c r="N106" s="72" t="s">
        <v>205</v>
      </c>
      <c r="O106" s="72" t="s">
        <v>221</v>
      </c>
    </row>
    <row r="107" spans="1:15" ht="15.75" thickBot="1" x14ac:dyDescent="0.3">
      <c r="C107" s="85"/>
      <c r="D107" s="87"/>
      <c r="E107" s="87"/>
      <c r="F107" s="26" t="s">
        <v>155</v>
      </c>
      <c r="G107" s="47" t="s">
        <v>150</v>
      </c>
      <c r="H107" s="47" t="s">
        <v>151</v>
      </c>
      <c r="I107" s="47" t="s">
        <v>152</v>
      </c>
      <c r="J107" s="46" t="s">
        <v>207</v>
      </c>
      <c r="K107" s="46" t="s">
        <v>156</v>
      </c>
      <c r="L107" s="44" t="s">
        <v>195</v>
      </c>
      <c r="M107" s="45" t="s">
        <v>196</v>
      </c>
      <c r="N107" s="73" t="s">
        <v>220</v>
      </c>
      <c r="O107" s="73" t="s">
        <v>220</v>
      </c>
    </row>
    <row r="108" spans="1:15" ht="22.5" customHeight="1" x14ac:dyDescent="0.25">
      <c r="A108" s="2">
        <v>31</v>
      </c>
      <c r="C108" s="21" t="s">
        <v>71</v>
      </c>
      <c r="D108" s="10"/>
      <c r="E108" s="13"/>
      <c r="F108" s="14" t="s">
        <v>188</v>
      </c>
      <c r="G108" s="42">
        <f>SUM(G109+G111)</f>
        <v>12000000</v>
      </c>
      <c r="H108" s="42">
        <f t="shared" ref="H108:K108" si="26">SUM(H109+H111)</f>
        <v>24563756</v>
      </c>
      <c r="I108" s="42">
        <f t="shared" si="26"/>
        <v>2376823</v>
      </c>
      <c r="J108" s="42">
        <f t="shared" si="26"/>
        <v>10374482.490999999</v>
      </c>
      <c r="K108" s="42">
        <f t="shared" si="26"/>
        <v>1748382.1359999999</v>
      </c>
      <c r="L108" s="50">
        <f>K108/G108</f>
        <v>0.14569851133333334</v>
      </c>
      <c r="M108" s="51">
        <f>K108/H108</f>
        <v>7.1177312459869732E-2</v>
      </c>
      <c r="N108" s="42">
        <v>2503529.7999999998</v>
      </c>
      <c r="O108" s="42">
        <f>N108*1.037</f>
        <v>2596160.4025999997</v>
      </c>
    </row>
    <row r="109" spans="1:15" ht="22.5" customHeight="1" x14ac:dyDescent="0.25">
      <c r="A109" s="2" t="s">
        <v>136</v>
      </c>
      <c r="C109" s="20"/>
      <c r="D109" s="10" t="s">
        <v>4</v>
      </c>
      <c r="E109" s="12"/>
      <c r="F109" s="15" t="s">
        <v>72</v>
      </c>
      <c r="G109" s="39">
        <f>SUM(G110)</f>
        <v>0</v>
      </c>
      <c r="H109" s="39">
        <f t="shared" ref="H109:K109" si="27">SUM(H110)</f>
        <v>2054</v>
      </c>
      <c r="I109" s="39">
        <f t="shared" si="27"/>
        <v>2054</v>
      </c>
      <c r="J109" s="39">
        <f t="shared" si="27"/>
        <v>2053.9650000000001</v>
      </c>
      <c r="K109" s="39">
        <f t="shared" si="27"/>
        <v>0</v>
      </c>
      <c r="L109" s="50">
        <v>0</v>
      </c>
      <c r="M109" s="51">
        <f t="shared" ref="M109:M110" si="28">K109/H109</f>
        <v>0</v>
      </c>
      <c r="N109" s="39">
        <v>0</v>
      </c>
      <c r="O109" s="39">
        <f>N109*1.037</f>
        <v>0</v>
      </c>
    </row>
    <row r="110" spans="1:15" ht="22.5" customHeight="1" x14ac:dyDescent="0.25">
      <c r="A110" s="2" t="s">
        <v>137</v>
      </c>
      <c r="C110" s="20"/>
      <c r="D110" s="10"/>
      <c r="E110" s="12" t="s">
        <v>51</v>
      </c>
      <c r="F110" s="15" t="s">
        <v>73</v>
      </c>
      <c r="G110" s="39">
        <v>0</v>
      </c>
      <c r="H110" s="39">
        <v>2054</v>
      </c>
      <c r="I110" s="39">
        <v>2054</v>
      </c>
      <c r="J110" s="39">
        <v>2053.9650000000001</v>
      </c>
      <c r="K110" s="39">
        <v>0</v>
      </c>
      <c r="L110" s="50">
        <v>0</v>
      </c>
      <c r="M110" s="51">
        <f t="shared" si="28"/>
        <v>0</v>
      </c>
      <c r="N110" s="39">
        <v>0</v>
      </c>
      <c r="O110" s="39">
        <f>N110*1.037</f>
        <v>0</v>
      </c>
    </row>
    <row r="111" spans="1:15" ht="22.5" customHeight="1" x14ac:dyDescent="0.25">
      <c r="A111" s="2" t="s">
        <v>138</v>
      </c>
      <c r="C111" s="21"/>
      <c r="D111" s="10" t="s">
        <v>6</v>
      </c>
      <c r="E111" s="13"/>
      <c r="F111" s="15" t="s">
        <v>74</v>
      </c>
      <c r="G111" s="39">
        <f>SUM(G112:G115)</f>
        <v>12000000</v>
      </c>
      <c r="H111" s="39">
        <f>SUM(H112:H115)</f>
        <v>24561702</v>
      </c>
      <c r="I111" s="39">
        <f>SUM(I112:I115)</f>
        <v>2374769</v>
      </c>
      <c r="J111" s="39">
        <f>SUM(J112:J115)</f>
        <v>10372428.525999999</v>
      </c>
      <c r="K111" s="39">
        <f>SUM(K112:K115)</f>
        <v>1748382.1359999999</v>
      </c>
      <c r="L111" s="50">
        <f>K111/G111</f>
        <v>0.14569851133333334</v>
      </c>
      <c r="M111" s="51">
        <f>K111/H111</f>
        <v>7.1183264742809754E-2</v>
      </c>
      <c r="N111" s="39">
        <v>2503529.7999999998</v>
      </c>
      <c r="O111" s="39">
        <f>N111*1.037</f>
        <v>2596160.4025999997</v>
      </c>
    </row>
    <row r="112" spans="1:15" ht="22.5" customHeight="1" x14ac:dyDescent="0.25">
      <c r="A112" s="2"/>
      <c r="C112" s="21"/>
      <c r="D112" s="10"/>
      <c r="E112" s="13" t="s">
        <v>50</v>
      </c>
      <c r="F112" s="15" t="s">
        <v>201</v>
      </c>
      <c r="G112" s="39">
        <v>5000</v>
      </c>
      <c r="H112" s="39">
        <v>18000</v>
      </c>
      <c r="I112" s="39">
        <v>8564</v>
      </c>
      <c r="J112" s="39">
        <v>9037.34</v>
      </c>
      <c r="K112" s="39">
        <v>8563.1350000000002</v>
      </c>
      <c r="L112" s="50">
        <f>K112/G112</f>
        <v>1.7126270000000001</v>
      </c>
      <c r="M112" s="51">
        <f>K112/H112</f>
        <v>0.47572972222222221</v>
      </c>
      <c r="N112" s="39">
        <v>2686.9859999999999</v>
      </c>
      <c r="O112" s="39">
        <f>N112*1.037</f>
        <v>2786.4044819999995</v>
      </c>
    </row>
    <row r="113" spans="1:20" ht="22.5" customHeight="1" x14ac:dyDescent="0.25">
      <c r="A113" s="2" t="s">
        <v>139</v>
      </c>
      <c r="C113" s="20"/>
      <c r="D113" s="10"/>
      <c r="E113" s="12" t="s">
        <v>51</v>
      </c>
      <c r="F113" s="15" t="s">
        <v>73</v>
      </c>
      <c r="G113" s="39">
        <v>207000</v>
      </c>
      <c r="H113" s="39">
        <v>1767123</v>
      </c>
      <c r="I113" s="39">
        <v>189853</v>
      </c>
      <c r="J113" s="39">
        <v>956416.98499999999</v>
      </c>
      <c r="K113" s="39">
        <v>61772.591999999997</v>
      </c>
      <c r="L113" s="50">
        <f>K113/G113</f>
        <v>0.29841831884057968</v>
      </c>
      <c r="M113" s="51">
        <f>K113/H113</f>
        <v>3.4956588760374913E-2</v>
      </c>
      <c r="N113" s="39">
        <v>208122.38200000001</v>
      </c>
      <c r="O113" s="39">
        <f>N113*1.037</f>
        <v>215822.91013400001</v>
      </c>
    </row>
    <row r="114" spans="1:20" ht="22.5" customHeight="1" x14ac:dyDescent="0.25">
      <c r="A114" s="2" t="s">
        <v>140</v>
      </c>
      <c r="C114" s="20"/>
      <c r="D114" s="10"/>
      <c r="E114" s="33" t="s">
        <v>53</v>
      </c>
      <c r="F114" s="15" t="s">
        <v>75</v>
      </c>
      <c r="G114" s="39">
        <v>11713000</v>
      </c>
      <c r="H114" s="39">
        <v>22184850</v>
      </c>
      <c r="I114" s="39">
        <v>1975708</v>
      </c>
      <c r="J114" s="39">
        <v>9065379.3159999996</v>
      </c>
      <c r="K114" s="39">
        <v>1498696.9140000001</v>
      </c>
      <c r="L114" s="50">
        <f>K114/G114</f>
        <v>0.12795158490566039</v>
      </c>
      <c r="M114" s="51">
        <f>K114/H114</f>
        <v>6.7554971703662633E-2</v>
      </c>
      <c r="N114" s="39">
        <v>2292720.432</v>
      </c>
      <c r="O114" s="39">
        <f>N114*1.037</f>
        <v>2377551.0879839999</v>
      </c>
    </row>
    <row r="115" spans="1:20" ht="22.5" customHeight="1" x14ac:dyDescent="0.25">
      <c r="A115" s="2" t="s">
        <v>141</v>
      </c>
      <c r="C115" s="20"/>
      <c r="D115" s="10"/>
      <c r="E115" s="33" t="s">
        <v>54</v>
      </c>
      <c r="F115" s="15" t="s">
        <v>76</v>
      </c>
      <c r="G115" s="39">
        <v>75000</v>
      </c>
      <c r="H115" s="39">
        <v>591729</v>
      </c>
      <c r="I115" s="39">
        <v>200644</v>
      </c>
      <c r="J115" s="39">
        <v>341594.88500000001</v>
      </c>
      <c r="K115" s="39">
        <v>179349.495</v>
      </c>
      <c r="L115" s="50">
        <f>K115/G115</f>
        <v>2.3913265999999997</v>
      </c>
      <c r="M115" s="51">
        <f>K115/H115</f>
        <v>0.30309397545160033</v>
      </c>
      <c r="N115" s="39">
        <v>0</v>
      </c>
      <c r="O115" s="39">
        <f>N115*1.037</f>
        <v>0</v>
      </c>
    </row>
    <row r="116" spans="1:20" ht="22.5" customHeight="1" x14ac:dyDescent="0.25">
      <c r="A116" s="2"/>
      <c r="C116" s="20">
        <v>32</v>
      </c>
      <c r="D116" s="10"/>
      <c r="E116" s="33"/>
      <c r="F116" s="14" t="s">
        <v>214</v>
      </c>
      <c r="G116" s="42">
        <f>SUM(G117)</f>
        <v>0</v>
      </c>
      <c r="H116" s="42">
        <f t="shared" ref="H116:K116" si="29">SUM(H117)</f>
        <v>0</v>
      </c>
      <c r="I116" s="42">
        <f t="shared" si="29"/>
        <v>0</v>
      </c>
      <c r="J116" s="42">
        <f t="shared" si="29"/>
        <v>0</v>
      </c>
      <c r="K116" s="42">
        <f t="shared" si="29"/>
        <v>0</v>
      </c>
      <c r="L116" s="50">
        <v>0</v>
      </c>
      <c r="M116" s="51">
        <v>0</v>
      </c>
      <c r="N116" s="42">
        <v>0</v>
      </c>
      <c r="O116" s="42">
        <f>N116*1.037</f>
        <v>0</v>
      </c>
    </row>
    <row r="117" spans="1:20" ht="22.5" customHeight="1" x14ac:dyDescent="0.25">
      <c r="A117" s="2"/>
      <c r="C117" s="20"/>
      <c r="D117" s="10" t="s">
        <v>13</v>
      </c>
      <c r="E117" s="33"/>
      <c r="F117" s="15" t="s">
        <v>215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50">
        <v>0</v>
      </c>
      <c r="M117" s="51">
        <v>0</v>
      </c>
      <c r="N117" s="39">
        <v>0</v>
      </c>
      <c r="O117" s="39">
        <f>N117*1.037</f>
        <v>0</v>
      </c>
    </row>
    <row r="118" spans="1:20" ht="22.5" customHeight="1" x14ac:dyDescent="0.25">
      <c r="A118" s="2">
        <v>32</v>
      </c>
      <c r="C118" s="21" t="s">
        <v>77</v>
      </c>
      <c r="D118" s="10"/>
      <c r="E118" s="34"/>
      <c r="F118" s="14" t="s">
        <v>189</v>
      </c>
      <c r="G118" s="42">
        <f>SUM(G119+G122)</f>
        <v>2251758</v>
      </c>
      <c r="H118" s="42">
        <f t="shared" ref="H118:K118" si="30">SUM(H119+H122)</f>
        <v>4128275</v>
      </c>
      <c r="I118" s="42">
        <f t="shared" si="30"/>
        <v>1049006</v>
      </c>
      <c r="J118" s="42">
        <f t="shared" si="30"/>
        <v>2451729.2859999998</v>
      </c>
      <c r="K118" s="42">
        <f t="shared" si="30"/>
        <v>658047.98499999999</v>
      </c>
      <c r="L118" s="50">
        <f>K118/G118</f>
        <v>0.29223743626091259</v>
      </c>
      <c r="M118" s="51">
        <f>K118/H118</f>
        <v>0.1594002301203287</v>
      </c>
      <c r="N118" s="42">
        <v>126516.196</v>
      </c>
      <c r="O118" s="42">
        <f>N118*1.037</f>
        <v>131197.29525199998</v>
      </c>
    </row>
    <row r="119" spans="1:20" ht="22.5" customHeight="1" x14ac:dyDescent="0.25">
      <c r="A119" s="2" t="s">
        <v>142</v>
      </c>
      <c r="C119" s="20"/>
      <c r="D119" s="10" t="s">
        <v>4</v>
      </c>
      <c r="E119" s="33"/>
      <c r="F119" s="15" t="s">
        <v>49</v>
      </c>
      <c r="G119" s="39">
        <f>SUM(G120:G121)</f>
        <v>2230758</v>
      </c>
      <c r="H119" s="39">
        <f t="shared" ref="H119:K119" si="31">SUM(H120:H121)</f>
        <v>4107275</v>
      </c>
      <c r="I119" s="39">
        <f t="shared" si="31"/>
        <v>1028006</v>
      </c>
      <c r="J119" s="39">
        <f t="shared" si="31"/>
        <v>2430729.2859999998</v>
      </c>
      <c r="K119" s="39">
        <f t="shared" si="31"/>
        <v>637047.98499999999</v>
      </c>
      <c r="L119" s="50">
        <f>K119/G119</f>
        <v>0.28557467237593676</v>
      </c>
      <c r="M119" s="51">
        <f>K119/H119</f>
        <v>0.15510234522889263</v>
      </c>
      <c r="N119" s="39">
        <v>126516.196</v>
      </c>
      <c r="O119" s="39">
        <f>N119*1.037</f>
        <v>131197.29525199998</v>
      </c>
    </row>
    <row r="120" spans="1:20" ht="22.5" customHeight="1" x14ac:dyDescent="0.25">
      <c r="A120" s="2"/>
      <c r="C120" s="21"/>
      <c r="D120" s="10"/>
      <c r="E120" s="34" t="s">
        <v>53</v>
      </c>
      <c r="F120" s="15" t="s">
        <v>204</v>
      </c>
      <c r="G120" s="39">
        <v>0</v>
      </c>
      <c r="H120" s="39">
        <v>99000</v>
      </c>
      <c r="I120" s="39">
        <v>99000</v>
      </c>
      <c r="J120" s="39">
        <v>99000</v>
      </c>
      <c r="K120" s="39">
        <v>0</v>
      </c>
      <c r="L120" s="50">
        <v>0</v>
      </c>
      <c r="M120" s="51">
        <f>K120/H120</f>
        <v>0</v>
      </c>
      <c r="N120" s="39">
        <v>0</v>
      </c>
      <c r="O120" s="39">
        <f>N120*1.037</f>
        <v>0</v>
      </c>
    </row>
    <row r="121" spans="1:20" ht="22.5" customHeight="1" x14ac:dyDescent="0.25">
      <c r="A121" s="2" t="s">
        <v>143</v>
      </c>
      <c r="C121" s="20"/>
      <c r="D121" s="10"/>
      <c r="E121" s="33" t="s">
        <v>58</v>
      </c>
      <c r="F121" s="15" t="s">
        <v>59</v>
      </c>
      <c r="G121" s="39">
        <v>2230758</v>
      </c>
      <c r="H121" s="39">
        <v>4008275</v>
      </c>
      <c r="I121" s="39">
        <v>929006</v>
      </c>
      <c r="J121" s="39">
        <v>2331729.2859999998</v>
      </c>
      <c r="K121" s="39">
        <v>637047.98499999999</v>
      </c>
      <c r="L121" s="50">
        <f>K121/G121</f>
        <v>0.28557467237593676</v>
      </c>
      <c r="M121" s="51">
        <f>K121/H121</f>
        <v>0.15893320318590914</v>
      </c>
      <c r="N121" s="39">
        <v>126516.196</v>
      </c>
      <c r="O121" s="39">
        <f>N121*1.037</f>
        <v>131197.29525199998</v>
      </c>
    </row>
    <row r="122" spans="1:20" ht="22.5" customHeight="1" x14ac:dyDescent="0.25">
      <c r="A122" s="2"/>
      <c r="C122" s="20"/>
      <c r="D122" s="10" t="s">
        <v>2</v>
      </c>
      <c r="E122" s="33"/>
      <c r="F122" s="15" t="s">
        <v>208</v>
      </c>
      <c r="G122" s="39">
        <f>SUM(G123:G124)</f>
        <v>21000</v>
      </c>
      <c r="H122" s="39">
        <f t="shared" ref="H122:K122" si="32">SUM(H123:H124)</f>
        <v>21000</v>
      </c>
      <c r="I122" s="39">
        <f t="shared" si="32"/>
        <v>21000</v>
      </c>
      <c r="J122" s="39">
        <f t="shared" si="32"/>
        <v>21000</v>
      </c>
      <c r="K122" s="39">
        <f t="shared" si="32"/>
        <v>21000</v>
      </c>
      <c r="L122" s="50">
        <f>K122/G122</f>
        <v>1</v>
      </c>
      <c r="M122" s="51">
        <f>K122/H122</f>
        <v>1</v>
      </c>
      <c r="N122" s="39">
        <v>0</v>
      </c>
      <c r="O122" s="39">
        <f>N122*1.037</f>
        <v>0</v>
      </c>
    </row>
    <row r="123" spans="1:20" ht="22.5" customHeight="1" x14ac:dyDescent="0.25">
      <c r="A123" s="2"/>
      <c r="C123" s="20"/>
      <c r="D123" s="10"/>
      <c r="E123" s="34" t="s">
        <v>50</v>
      </c>
      <c r="F123" s="15" t="s">
        <v>213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50">
        <v>0</v>
      </c>
      <c r="M123" s="51">
        <v>0</v>
      </c>
      <c r="N123" s="39">
        <v>0</v>
      </c>
      <c r="O123" s="39">
        <f>N123*1.037</f>
        <v>0</v>
      </c>
    </row>
    <row r="124" spans="1:20" ht="22.5" customHeight="1" x14ac:dyDescent="0.25">
      <c r="A124" s="2"/>
      <c r="C124" s="20"/>
      <c r="D124" s="10"/>
      <c r="E124" s="34" t="s">
        <v>209</v>
      </c>
      <c r="F124" s="15" t="s">
        <v>208</v>
      </c>
      <c r="G124" s="39">
        <v>21000</v>
      </c>
      <c r="H124" s="39">
        <v>21000</v>
      </c>
      <c r="I124" s="39">
        <v>21000</v>
      </c>
      <c r="J124" s="39">
        <v>21000</v>
      </c>
      <c r="K124" s="39">
        <v>21000</v>
      </c>
      <c r="L124" s="50">
        <f>K124/G124</f>
        <v>1</v>
      </c>
      <c r="M124" s="51">
        <f>K124/H124</f>
        <v>1</v>
      </c>
      <c r="N124" s="39">
        <v>0</v>
      </c>
      <c r="O124" s="39">
        <f>N124*1.037</f>
        <v>0</v>
      </c>
    </row>
    <row r="125" spans="1:20" ht="22.5" customHeight="1" x14ac:dyDescent="0.25">
      <c r="A125" s="2" t="s">
        <v>144</v>
      </c>
      <c r="C125" s="21" t="s">
        <v>78</v>
      </c>
      <c r="D125" s="10"/>
      <c r="E125" s="12"/>
      <c r="F125" s="14" t="s">
        <v>190</v>
      </c>
      <c r="G125" s="42">
        <f>SUM(G126:G127)</f>
        <v>240000</v>
      </c>
      <c r="H125" s="42">
        <f t="shared" ref="H125:K125" si="33">SUM(H126:H127)</f>
        <v>1848075</v>
      </c>
      <c r="I125" s="42">
        <f t="shared" si="33"/>
        <v>1668531</v>
      </c>
      <c r="J125" s="42">
        <f t="shared" si="33"/>
        <v>1668379.0730000001</v>
      </c>
      <c r="K125" s="42">
        <f t="shared" si="33"/>
        <v>1656015.1040000001</v>
      </c>
      <c r="L125" s="50">
        <f>K125/G125</f>
        <v>6.9000629333333334</v>
      </c>
      <c r="M125" s="51">
        <f>K125/H125</f>
        <v>0.89607570255536173</v>
      </c>
      <c r="N125" s="42">
        <v>1696798.264</v>
      </c>
      <c r="O125" s="42">
        <f>N125*1.037</f>
        <v>1759579.7997679999</v>
      </c>
    </row>
    <row r="126" spans="1:20" ht="22.5" customHeight="1" x14ac:dyDescent="0.25">
      <c r="A126" s="2"/>
      <c r="C126" s="21"/>
      <c r="D126" s="10" t="s">
        <v>4</v>
      </c>
      <c r="E126" s="12"/>
      <c r="F126" s="15" t="s">
        <v>202</v>
      </c>
      <c r="G126" s="39">
        <v>240000</v>
      </c>
      <c r="H126" s="39">
        <v>240000</v>
      </c>
      <c r="I126" s="39">
        <v>60456</v>
      </c>
      <c r="J126" s="39">
        <v>60455.534</v>
      </c>
      <c r="K126" s="39">
        <v>60455.534</v>
      </c>
      <c r="L126" s="50">
        <f>K126/G126</f>
        <v>0.25189805833333334</v>
      </c>
      <c r="M126" s="51">
        <f>K126/H126</f>
        <v>0.25189805833333334</v>
      </c>
      <c r="N126" s="39">
        <v>58112.447</v>
      </c>
      <c r="O126" s="39">
        <f>N126*1.037</f>
        <v>60262.607538999997</v>
      </c>
    </row>
    <row r="127" spans="1:20" ht="22.5" customHeight="1" thickBot="1" x14ac:dyDescent="0.3">
      <c r="A127" s="2" t="s">
        <v>145</v>
      </c>
      <c r="C127" s="62"/>
      <c r="D127" s="23" t="s">
        <v>41</v>
      </c>
      <c r="E127" s="63"/>
      <c r="F127" s="55" t="s">
        <v>191</v>
      </c>
      <c r="G127" s="67">
        <v>0</v>
      </c>
      <c r="H127" s="67">
        <v>1608075</v>
      </c>
      <c r="I127" s="67">
        <v>1608075</v>
      </c>
      <c r="J127" s="67">
        <v>1607923.5390000001</v>
      </c>
      <c r="K127" s="67">
        <v>1595559.57</v>
      </c>
      <c r="L127" s="50">
        <v>0</v>
      </c>
      <c r="M127" s="51">
        <f>K127/H127</f>
        <v>0.99221713539480438</v>
      </c>
      <c r="N127" s="67">
        <v>1638685.817</v>
      </c>
      <c r="O127" s="67">
        <f>N127*1.037</f>
        <v>1699317.1922289999</v>
      </c>
    </row>
    <row r="128" spans="1:20" ht="22.5" customHeight="1" thickBot="1" x14ac:dyDescent="0.3">
      <c r="A128" s="2"/>
      <c r="C128" s="74"/>
      <c r="D128" s="75"/>
      <c r="E128" s="75"/>
      <c r="F128" s="49" t="s">
        <v>34</v>
      </c>
      <c r="G128" s="68">
        <f>G39+G44+G57+G60+G84+G86+G90+G108+G116+G118+G125</f>
        <v>191970000</v>
      </c>
      <c r="H128" s="68">
        <f>H39+H44+H57+H60+H84+H86+H90+H108+H116+H118+H125</f>
        <v>215781689</v>
      </c>
      <c r="I128" s="68">
        <f>I39+I44+I57+I60+I84+I86+I90+I108+I116+I118+I125</f>
        <v>61070051</v>
      </c>
      <c r="J128" s="68">
        <f>J39+J44+J57+J60+J84+J86+J90+J108+J116+J118+J125</f>
        <v>97195400.094999969</v>
      </c>
      <c r="K128" s="68">
        <f>K39+K44+K57+K60+K84+K86+K90+K108+K116+K118+K125</f>
        <v>55507696.535999998</v>
      </c>
      <c r="L128" s="60">
        <f>K128/G128</f>
        <v>0.28914776546335363</v>
      </c>
      <c r="M128" s="61">
        <f>IFERROR(K128/H128,0)</f>
        <v>0.25724006885496203</v>
      </c>
      <c r="N128" s="76">
        <f>N39+N44+N57+N60+N84+N86+N90+N108+N116+N118+N125</f>
        <v>48971405.225000001</v>
      </c>
      <c r="O128" s="76">
        <f>O39+O44+O57+O60+O84+O86+O90+O108+O116+O118+O125</f>
        <v>50783347.218324997</v>
      </c>
      <c r="P128" s="30"/>
      <c r="Q128" s="30"/>
      <c r="R128" s="30"/>
      <c r="S128" s="58"/>
      <c r="T128" s="58"/>
    </row>
    <row r="129" spans="1:15" ht="22.5" customHeight="1" x14ac:dyDescent="0.25">
      <c r="A129" s="1"/>
      <c r="G129" s="70"/>
      <c r="H129" s="70"/>
      <c r="I129" s="70"/>
      <c r="J129" s="70"/>
      <c r="K129" s="70"/>
      <c r="N129" s="70"/>
      <c r="O129" s="70"/>
    </row>
  </sheetData>
  <mergeCells count="21">
    <mergeCell ref="C103:F103"/>
    <mergeCell ref="C106:C107"/>
    <mergeCell ref="D106:D107"/>
    <mergeCell ref="E106:E107"/>
    <mergeCell ref="G106:I106"/>
    <mergeCell ref="C68:F68"/>
    <mergeCell ref="C71:C72"/>
    <mergeCell ref="D71:D72"/>
    <mergeCell ref="E71:E72"/>
    <mergeCell ref="G71:I71"/>
    <mergeCell ref="O1:O2"/>
    <mergeCell ref="C1:F1"/>
    <mergeCell ref="C4:C5"/>
    <mergeCell ref="D4:D5"/>
    <mergeCell ref="E4:E5"/>
    <mergeCell ref="G4:I4"/>
    <mergeCell ref="C37:C38"/>
    <mergeCell ref="D37:D38"/>
    <mergeCell ref="E37:E38"/>
    <mergeCell ref="C34:F34"/>
    <mergeCell ref="G37:I37"/>
  </mergeCells>
  <pageMargins left="0.23622047244094491" right="0.23622047244094491" top="0.74803149606299213" bottom="0.74803149606299213" header="0.31496062992125984" footer="0.31496062992125984"/>
  <pageSetup paperSize="256" scale="75" fitToHeight="10" orientation="landscape" r:id="rId1"/>
  <rowBreaks count="1" manualBreakCount="1">
    <brk id="33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Primer Informe Trimestral</vt:lpstr>
      <vt:lpstr>'Primer Informe Trimestral'!Área_de_impresión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jpalma</dc:creator>
  <cp:lastModifiedBy>Angelica Pizarro Guzman</cp:lastModifiedBy>
  <cp:lastPrinted>2024-04-19T16:03:16Z</cp:lastPrinted>
  <dcterms:created xsi:type="dcterms:W3CDTF">2012-10-19T15:49:37Z</dcterms:created>
  <dcterms:modified xsi:type="dcterms:W3CDTF">2024-04-19T19:28:08Z</dcterms:modified>
</cp:coreProperties>
</file>