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CENTRO COSTOS\2019\"/>
    </mc:Choice>
  </mc:AlternateContent>
  <bookViews>
    <workbookView xWindow="240" yWindow="105" windowWidth="18795" windowHeight="8190"/>
  </bookViews>
  <sheets>
    <sheet name="AÑO 2019" sheetId="6" r:id="rId1"/>
  </sheets>
  <definedNames>
    <definedName name="_xlnm.Print_Area" localSheetId="0">'AÑO 2019'!$A$1:$T$89</definedName>
  </definedNames>
  <calcPr calcId="162913"/>
</workbook>
</file>

<file path=xl/calcChain.xml><?xml version="1.0" encoding="utf-8"?>
<calcChain xmlns="http://schemas.openxmlformats.org/spreadsheetml/2006/main">
  <c r="G66" i="6" l="1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65" i="6"/>
  <c r="M11" i="6" l="1"/>
  <c r="L11" i="6"/>
  <c r="K10" i="6"/>
  <c r="M46" i="6"/>
  <c r="M45" i="6"/>
  <c r="L46" i="6"/>
  <c r="L45" i="6"/>
  <c r="K46" i="6"/>
  <c r="K45" i="6"/>
  <c r="J46" i="6"/>
  <c r="J45" i="6"/>
  <c r="J39" i="6"/>
  <c r="J40" i="6"/>
  <c r="J41" i="6"/>
  <c r="J38" i="6"/>
  <c r="J31" i="6"/>
  <c r="J32" i="6"/>
  <c r="J33" i="6"/>
  <c r="J30" i="6"/>
  <c r="I46" i="6"/>
  <c r="I45" i="6"/>
  <c r="I39" i="6"/>
  <c r="I40" i="6"/>
  <c r="I41" i="6"/>
  <c r="I38" i="6"/>
  <c r="I31" i="6"/>
  <c r="I32" i="6"/>
  <c r="I33" i="6"/>
  <c r="I30" i="6"/>
  <c r="G39" i="6"/>
  <c r="G40" i="6"/>
  <c r="G41" i="6"/>
  <c r="G38" i="6"/>
  <c r="G46" i="6"/>
  <c r="E46" i="6"/>
  <c r="E45" i="6"/>
  <c r="D46" i="6"/>
  <c r="D45" i="6"/>
  <c r="D39" i="6"/>
  <c r="D40" i="6"/>
  <c r="D41" i="6"/>
  <c r="D38" i="6"/>
  <c r="D31" i="6"/>
  <c r="D32" i="6"/>
  <c r="D33" i="6"/>
  <c r="D3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10" i="6"/>
  <c r="E67" i="6" l="1"/>
  <c r="F67" i="6"/>
  <c r="E68" i="6"/>
  <c r="F68" i="6"/>
  <c r="E69" i="6"/>
  <c r="F69" i="6"/>
  <c r="E70" i="6"/>
  <c r="F70" i="6"/>
  <c r="E71" i="6"/>
  <c r="F71" i="6"/>
  <c r="E72" i="6"/>
  <c r="F72" i="6"/>
  <c r="E73" i="6"/>
  <c r="F73" i="6"/>
  <c r="E74" i="6"/>
  <c r="F74" i="6"/>
  <c r="E75" i="6"/>
  <c r="F75" i="6"/>
  <c r="E76" i="6"/>
  <c r="F76" i="6"/>
  <c r="E77" i="6"/>
  <c r="F77" i="6"/>
  <c r="E78" i="6"/>
  <c r="F78" i="6"/>
  <c r="E79" i="6"/>
  <c r="F79" i="6"/>
  <c r="E80" i="6"/>
  <c r="F80" i="6"/>
  <c r="F66" i="6"/>
  <c r="E66" i="6"/>
  <c r="F65" i="6"/>
  <c r="E65" i="6"/>
  <c r="D65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66" i="6"/>
  <c r="E39" i="6"/>
  <c r="K39" i="6" s="1"/>
  <c r="E40" i="6"/>
  <c r="K40" i="6" s="1"/>
  <c r="E41" i="6"/>
  <c r="K41" i="6" s="1"/>
  <c r="E38" i="6"/>
  <c r="E31" i="6"/>
  <c r="L31" i="6" s="1"/>
  <c r="E32" i="6"/>
  <c r="L32" i="6" s="1"/>
  <c r="E33" i="6"/>
  <c r="L33" i="6" s="1"/>
  <c r="E30" i="6"/>
  <c r="L30" i="6" s="1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10" i="6"/>
  <c r="H79" i="6" l="1"/>
  <c r="J79" i="6" s="1"/>
  <c r="H75" i="6"/>
  <c r="J75" i="6" s="1"/>
  <c r="H71" i="6"/>
  <c r="J71" i="6" s="1"/>
  <c r="H67" i="6"/>
  <c r="I67" i="6" s="1"/>
  <c r="H65" i="6"/>
  <c r="K65" i="6" s="1"/>
  <c r="H66" i="6"/>
  <c r="I66" i="6" s="1"/>
  <c r="H77" i="6"/>
  <c r="I77" i="6" s="1"/>
  <c r="H73" i="6"/>
  <c r="J73" i="6" s="1"/>
  <c r="H69" i="6"/>
  <c r="I69" i="6" s="1"/>
  <c r="H80" i="6"/>
  <c r="I80" i="6" s="1"/>
  <c r="H76" i="6"/>
  <c r="J76" i="6" s="1"/>
  <c r="H72" i="6"/>
  <c r="K72" i="6" s="1"/>
  <c r="H68" i="6"/>
  <c r="K68" i="6" s="1"/>
  <c r="H78" i="6"/>
  <c r="I78" i="6" s="1"/>
  <c r="H74" i="6"/>
  <c r="K74" i="6" s="1"/>
  <c r="H70" i="6"/>
  <c r="I70" i="6" s="1"/>
  <c r="K38" i="6"/>
  <c r="N46" i="6"/>
  <c r="N45" i="6"/>
  <c r="J67" i="6" l="1"/>
  <c r="K71" i="6"/>
  <c r="J68" i="6"/>
  <c r="I76" i="6"/>
  <c r="I71" i="6"/>
  <c r="K77" i="6"/>
  <c r="I74" i="6"/>
  <c r="I73" i="6"/>
  <c r="K67" i="6"/>
  <c r="K79" i="6"/>
  <c r="I75" i="6"/>
  <c r="J66" i="6"/>
  <c r="J78" i="6"/>
  <c r="K75" i="6"/>
  <c r="I65" i="6"/>
  <c r="I79" i="6"/>
  <c r="J65" i="6"/>
  <c r="K80" i="6"/>
  <c r="K69" i="6"/>
  <c r="I68" i="6"/>
  <c r="L68" i="6" s="1"/>
  <c r="J69" i="6"/>
  <c r="K70" i="6"/>
  <c r="J72" i="6"/>
  <c r="K73" i="6"/>
  <c r="L73" i="6" s="1"/>
  <c r="J70" i="6"/>
  <c r="I72" i="6"/>
  <c r="K66" i="6"/>
  <c r="K76" i="6"/>
  <c r="J77" i="6"/>
  <c r="J74" i="6"/>
  <c r="K78" i="6"/>
  <c r="J80" i="6"/>
  <c r="L74" i="6" l="1"/>
  <c r="L72" i="6"/>
  <c r="L77" i="6"/>
  <c r="L71" i="6"/>
  <c r="L67" i="6"/>
  <c r="L76" i="6"/>
  <c r="L70" i="6"/>
  <c r="L65" i="6"/>
  <c r="L79" i="6"/>
  <c r="L75" i="6"/>
  <c r="L66" i="6"/>
  <c r="L69" i="6"/>
  <c r="L78" i="6"/>
  <c r="L80" i="6"/>
</calcChain>
</file>

<file path=xl/sharedStrings.xml><?xml version="1.0" encoding="utf-8"?>
<sst xmlns="http://schemas.openxmlformats.org/spreadsheetml/2006/main" count="176" uniqueCount="72">
  <si>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</si>
  <si>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</si>
  <si>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</si>
  <si>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</si>
  <si>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</si>
  <si>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</si>
  <si>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</si>
  <si>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</si>
  <si>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</si>
  <si>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</si>
  <si>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</si>
  <si>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</si>
  <si>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</si>
  <si>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</si>
  <si>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OBSERVACIONES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</si>
  <si>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</si>
  <si>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</si>
  <si>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</si>
  <si>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</si>
  <si>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</si>
  <si>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</si>
  <si>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</si>
  <si>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DEPARTAMENTO DE PERSONAS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</si>
  <si>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</si>
  <si>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</si>
  <si>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</si>
  <si>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</si>
  <si>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</si>
  <si>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</si>
  <si>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</si>
  <si>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</si>
  <si>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</si>
  <si>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</si>
  <si>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</si>
  <si>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</si>
  <si>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</si>
  <si>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ASIGNACION DIRECTIVO JEFATURA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</si>
  <si>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</si>
  <si>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</si>
  <si>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</si>
  <si>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</si>
  <si>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</si>
  <si>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</si>
  <si>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</si>
  <si>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</si>
  <si>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</si>
  <si>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</si>
  <si>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</si>
  <si>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</si>
  <si>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</si>
  <si>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</si>
  <si>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</si>
  <si>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</si>
  <si>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</si>
  <si>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</si>
  <si>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</si>
  <si>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</si>
  <si>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</si>
  <si>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</si>
  <si>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</si>
  <si>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</si>
  <si>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</si>
  <si>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</si>
  <si>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</si>
  <si>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</si>
  <si>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</si>
  <si>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ESCALA DE REMUNERACIONES PERSONAL MUNICIPAL DICIEMBRE 2018 A NOVIEMBRE 2019, LEY DE REAJUSTE N° 21.126</t>
  </si>
  <si>
    <t>RIGE A CONTAR DEL 01 DE ENERO AL 30 DE NOVIEMBRE 2019</t>
  </si>
  <si>
    <t>REAJUSTADO 3,5% LEY N° 21.126</t>
  </si>
  <si>
    <t>Providencia, Diciembre 2018</t>
  </si>
  <si>
    <t>ASIGNACIÓN INSTITUCIONAL 7,6%</t>
  </si>
  <si>
    <t>ASIGNACION DEPARTAMENTAL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</si>
</sst>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340A]\ * #,##0_-;\-[$$-340A]\ * #,##0_-;_-[$$-340A]\ * &quot;-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3" fontId="3" fillId="0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Fill="1" applyBorder="1"/>
    <xf numFmtId="0" fontId="3" fillId="0" borderId="0" xfId="0" applyFont="1" applyFill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right" wrapText="1" readingOrder="1"/>
    </xf>
    <xf numFmtId="0" fontId="4" fillId="0" borderId="0" xfId="0" applyFont="1" applyBorder="1" applyAlignment="1">
      <alignment horizontal="left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3" fontId="3" fillId="0" borderId="1" xfId="0" applyNumberFormat="1" applyFont="1" applyBorder="1"/>
    <xf numFmtId="0" fontId="6" fillId="2" borderId="1" xfId="0" applyFont="1" applyFill="1" applyBorder="1" applyAlignment="1">
      <alignment vertical="center" wrapText="1"/>
    </xf>
    <xf numFmtId="3" fontId="6" fillId="0" borderId="1" xfId="0" applyNumberFormat="1" applyFont="1" applyBorder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zoomScaleNormal="100" workbookViewId="0">
      <selection activeCell="O18" sqref="O18"/>
    </sheetView>
  </sheetViews>
  <sheetFormatPr baseColWidth="10" defaultRowHeight="12" x14ac:dyDescent="0.2"/>
  <cols>
    <col min="1" max="1" width="27.140625" style="1" customWidth="1"/>
    <col min="2" max="2" width="10.28515625" style="1" customWidth="1"/>
    <col min="3" max="3" width="9.85546875" style="1" customWidth="1"/>
    <col min="4" max="5" width="11.42578125" style="1"/>
    <col min="6" max="6" width="11" style="1" customWidth="1"/>
    <col min="7" max="7" width="11.42578125" style="1" customWidth="1"/>
    <col min="8" max="8" width="12.85546875" style="1" customWidth="1"/>
    <col min="9" max="9" width="12.42578125" style="1" customWidth="1"/>
    <col min="10" max="10" width="13.7109375" style="1" customWidth="1"/>
    <col min="11" max="11" width="15.28515625" style="1" customWidth="1"/>
    <col min="12" max="12" width="15.140625" style="1" customWidth="1"/>
    <col min="13" max="13" width="13.42578125" style="1" customWidth="1"/>
    <col min="14" max="14" width="11.42578125" style="1"/>
    <col min="15" max="15" width="13.7109375" style="1" customWidth="1"/>
    <col min="16" max="16" width="2.28515625" style="1" customWidth="1"/>
    <col min="17" max="17" width="9.28515625" style="1" customWidth="1"/>
    <col min="18" max="18" width="9.85546875" style="1" customWidth="1"/>
    <col min="19" max="19" width="7.85546875" style="1" customWidth="1"/>
    <col min="20" max="20" width="8.140625" style="1" customWidth="1"/>
    <col min="21" max="16384" width="11.42578125" style="1"/>
  </cols>
  <sheetData>
    <row r="1" spans="1:19" s="3" customFormat="1" x14ac:dyDescent="0.2">
      <c r="A1" s="3" t="s">
        <v>21</v>
      </c>
    </row>
    <row r="2" spans="1:19" s="3" customFormat="1" x14ac:dyDescent="0.2">
      <c r="A2" s="3" t="s">
        <v>64</v>
      </c>
    </row>
    <row r="3" spans="1:19" s="3" customFormat="1" x14ac:dyDescent="0.2">
      <c r="A3" s="3" t="s">
        <v>65</v>
      </c>
    </row>
    <row r="4" spans="1:19" s="3" customFormat="1" x14ac:dyDescent="0.2">
      <c r="A4" s="3" t="s">
        <v>23</v>
      </c>
    </row>
    <row r="6" spans="1:19" ht="26.25" customHeight="1" x14ac:dyDescent="0.2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8" spans="1:19" ht="15.75" customHeight="1" x14ac:dyDescent="0.2">
      <c r="A8" s="35" t="s">
        <v>37</v>
      </c>
      <c r="B8" s="35"/>
      <c r="C8" s="35"/>
    </row>
    <row r="9" spans="1:19" s="24" customFormat="1" ht="48" customHeight="1" x14ac:dyDescent="0.25">
      <c r="A9" s="17" t="s">
        <v>24</v>
      </c>
      <c r="B9" s="17" t="s">
        <v>0</v>
      </c>
      <c r="C9" s="17" t="s">
        <v>40</v>
      </c>
      <c r="D9" s="16" t="s">
        <v>1</v>
      </c>
      <c r="E9" s="16" t="s">
        <v>2</v>
      </c>
      <c r="F9" s="16" t="s">
        <v>3</v>
      </c>
      <c r="G9" s="16" t="s">
        <v>4</v>
      </c>
      <c r="H9" s="28" t="s">
        <v>5</v>
      </c>
      <c r="I9" s="28" t="s">
        <v>6</v>
      </c>
      <c r="J9" s="16" t="s">
        <v>7</v>
      </c>
      <c r="K9" s="16" t="s">
        <v>8</v>
      </c>
      <c r="L9" s="16" t="s">
        <v>9</v>
      </c>
      <c r="M9" s="16" t="s">
        <v>10</v>
      </c>
      <c r="N9" s="16" t="s">
        <v>25</v>
      </c>
      <c r="O9" s="16" t="s">
        <v>11</v>
      </c>
      <c r="Q9" s="16" t="s">
        <v>58</v>
      </c>
      <c r="R9" s="16" t="s">
        <v>57</v>
      </c>
      <c r="S9" s="16" t="s">
        <v>59</v>
      </c>
    </row>
    <row r="10" spans="1:19" x14ac:dyDescent="0.2">
      <c r="A10" s="6" t="s">
        <v>27</v>
      </c>
      <c r="B10" s="6">
        <v>1</v>
      </c>
      <c r="C10" s="9" t="s">
        <v>55</v>
      </c>
      <c r="D10" s="27">
        <v>649901.34</v>
      </c>
      <c r="E10" s="27">
        <f>+D10*21.5%</f>
        <v>139728.78810000001</v>
      </c>
      <c r="F10" s="27">
        <v>2413821.8753682743</v>
      </c>
      <c r="G10" s="27">
        <v>20090.820977603998</v>
      </c>
      <c r="H10" s="29">
        <v>97735.894765964986</v>
      </c>
      <c r="I10" s="29">
        <v>215746.10393915695</v>
      </c>
      <c r="J10" s="27">
        <v>0</v>
      </c>
      <c r="K10" s="27">
        <f>(2960118*1.035)</f>
        <v>3063722.13</v>
      </c>
      <c r="L10" s="27"/>
      <c r="M10" s="27"/>
      <c r="N10" s="27"/>
      <c r="O10" s="27">
        <f t="shared" ref="O10:O26" si="0">SUM(D10:N10)</f>
        <v>6600746.9531510007</v>
      </c>
      <c r="Q10" s="5">
        <v>0</v>
      </c>
      <c r="R10" s="5">
        <v>0</v>
      </c>
      <c r="S10" s="5">
        <v>0</v>
      </c>
    </row>
    <row r="11" spans="1:19" x14ac:dyDescent="0.2">
      <c r="A11" s="6" t="s">
        <v>28</v>
      </c>
      <c r="B11" s="6">
        <v>3</v>
      </c>
      <c r="C11" s="9" t="s">
        <v>55</v>
      </c>
      <c r="D11" s="27">
        <v>647652.02681717998</v>
      </c>
      <c r="E11" s="27">
        <f t="shared" ref="E11:E26" si="1">+D11*21.5%</f>
        <v>139245.18576569369</v>
      </c>
      <c r="F11" s="27">
        <v>1904273.1581233768</v>
      </c>
      <c r="G11" s="27">
        <v>20090.820977603998</v>
      </c>
      <c r="H11" s="29">
        <v>101233.66703623199</v>
      </c>
      <c r="I11" s="29">
        <v>222527.382860007</v>
      </c>
      <c r="J11" s="27">
        <v>27559.345476482995</v>
      </c>
      <c r="K11" s="27"/>
      <c r="L11" s="27">
        <f>(739688*1.035)</f>
        <v>765577.08</v>
      </c>
      <c r="M11" s="27">
        <f>(493125*1.035)</f>
        <v>510384.37499999994</v>
      </c>
      <c r="N11" s="27"/>
      <c r="O11" s="27">
        <f t="shared" si="0"/>
        <v>4338543.0420565763</v>
      </c>
      <c r="Q11" s="5">
        <v>16788.981479872087</v>
      </c>
      <c r="R11" s="5">
        <v>20146.777775846502</v>
      </c>
      <c r="S11" s="5">
        <v>6715.5925919488345</v>
      </c>
    </row>
    <row r="12" spans="1:19" x14ac:dyDescent="0.2">
      <c r="A12" s="6" t="s">
        <v>29</v>
      </c>
      <c r="B12" s="6">
        <v>3</v>
      </c>
      <c r="C12" s="9" t="s">
        <v>55</v>
      </c>
      <c r="D12" s="27">
        <v>647652.02681717998</v>
      </c>
      <c r="E12" s="27">
        <f t="shared" si="1"/>
        <v>139245.18576569369</v>
      </c>
      <c r="F12" s="27">
        <v>1904273.1581233768</v>
      </c>
      <c r="G12" s="27">
        <v>20090.820977603998</v>
      </c>
      <c r="H12" s="29">
        <v>101233.66703623199</v>
      </c>
      <c r="I12" s="29">
        <v>222527.382860007</v>
      </c>
      <c r="J12" s="27">
        <v>27559.345476482995</v>
      </c>
      <c r="K12" s="27"/>
      <c r="L12" s="27"/>
      <c r="M12" s="27"/>
      <c r="N12" s="27">
        <v>518126.07957299997</v>
      </c>
      <c r="O12" s="27">
        <f t="shared" si="0"/>
        <v>3580707.6666295761</v>
      </c>
      <c r="Q12" s="5">
        <v>16788.981479872087</v>
      </c>
      <c r="R12" s="5">
        <v>20146.777775846502</v>
      </c>
      <c r="S12" s="5">
        <v>6715.5925919488345</v>
      </c>
    </row>
    <row r="13" spans="1:19" x14ac:dyDescent="0.2">
      <c r="A13" s="6" t="s">
        <v>29</v>
      </c>
      <c r="B13" s="6">
        <v>4</v>
      </c>
      <c r="C13" s="9" t="s">
        <v>55</v>
      </c>
      <c r="D13" s="27">
        <v>611009.18671898707</v>
      </c>
      <c r="E13" s="27">
        <f t="shared" si="1"/>
        <v>131366.97514458222</v>
      </c>
      <c r="F13" s="27">
        <v>1847560.0118409537</v>
      </c>
      <c r="G13" s="27">
        <v>20090.820977603998</v>
      </c>
      <c r="H13" s="29">
        <v>103907.42843931</v>
      </c>
      <c r="I13" s="29">
        <v>227703.94905471298</v>
      </c>
      <c r="J13" s="27">
        <v>27559.345476482995</v>
      </c>
      <c r="K13" s="27"/>
      <c r="L13" s="27"/>
      <c r="M13" s="27"/>
      <c r="N13" s="27">
        <v>488803.43516399997</v>
      </c>
      <c r="O13" s="27">
        <f t="shared" si="0"/>
        <v>3458001.1528166328</v>
      </c>
      <c r="Q13" s="5">
        <v>16174.797358946978</v>
      </c>
      <c r="R13" s="5">
        <v>19409.756830736373</v>
      </c>
      <c r="S13" s="5">
        <v>6469.9189435787912</v>
      </c>
    </row>
    <row r="14" spans="1:19" x14ac:dyDescent="0.2">
      <c r="A14" s="6" t="s">
        <v>30</v>
      </c>
      <c r="B14" s="6">
        <v>5</v>
      </c>
      <c r="C14" s="9" t="s">
        <v>55</v>
      </c>
      <c r="D14" s="27">
        <v>576445.17901602585</v>
      </c>
      <c r="E14" s="27">
        <f t="shared" si="1"/>
        <v>123935.71348844556</v>
      </c>
      <c r="F14" s="27">
        <v>1587935.0442962968</v>
      </c>
      <c r="G14" s="27">
        <v>20090.820977603998</v>
      </c>
      <c r="H14" s="29">
        <v>106625.63856136499</v>
      </c>
      <c r="I14" s="29">
        <v>232901.03004279296</v>
      </c>
      <c r="J14" s="27">
        <v>27559.345476482995</v>
      </c>
      <c r="K14" s="27"/>
      <c r="L14" s="27"/>
      <c r="M14" s="27"/>
      <c r="N14" s="27">
        <v>487219.22628299991</v>
      </c>
      <c r="O14" s="27">
        <f t="shared" si="0"/>
        <v>3162711.9981420133</v>
      </c>
      <c r="Q14" s="5">
        <v>14239.343574423174</v>
      </c>
      <c r="R14" s="5">
        <v>17087.212289307809</v>
      </c>
      <c r="S14" s="5">
        <v>5695.7374297692695</v>
      </c>
    </row>
    <row r="15" spans="1:19" x14ac:dyDescent="0.2">
      <c r="A15" s="6" t="s">
        <v>30</v>
      </c>
      <c r="B15" s="6">
        <v>6</v>
      </c>
      <c r="C15" s="9" t="s">
        <v>55</v>
      </c>
      <c r="D15" s="27">
        <v>543773.09114644479</v>
      </c>
      <c r="E15" s="27">
        <f t="shared" si="1"/>
        <v>116911.21459648563</v>
      </c>
      <c r="F15" s="27">
        <v>1341925.2188828788</v>
      </c>
      <c r="G15" s="27">
        <v>20090.820977603998</v>
      </c>
      <c r="H15" s="29">
        <v>99204.981913691983</v>
      </c>
      <c r="I15" s="29">
        <v>260328.16907308798</v>
      </c>
      <c r="J15" s="27">
        <v>31691.936630600994</v>
      </c>
      <c r="K15" s="27"/>
      <c r="L15" s="27"/>
      <c r="M15" s="27"/>
      <c r="N15" s="27">
        <v>435013.68635099992</v>
      </c>
      <c r="O15" s="27">
        <f t="shared" si="0"/>
        <v>2848939.1195717943</v>
      </c>
      <c r="Q15" s="5">
        <v>12405.909934403446</v>
      </c>
      <c r="R15" s="5">
        <v>14887.091921284136</v>
      </c>
      <c r="S15" s="5">
        <v>4962.3639737613785</v>
      </c>
    </row>
    <row r="16" spans="1:19" x14ac:dyDescent="0.2">
      <c r="A16" s="6" t="s">
        <v>30</v>
      </c>
      <c r="B16" s="6">
        <v>7</v>
      </c>
      <c r="C16" s="9" t="s">
        <v>55</v>
      </c>
      <c r="D16" s="27">
        <v>501225.40968876891</v>
      </c>
      <c r="E16" s="27">
        <f t="shared" si="1"/>
        <v>107763.46308308531</v>
      </c>
      <c r="F16" s="27">
        <v>1006346.3506971119</v>
      </c>
      <c r="G16" s="27">
        <v>20090.820977603998</v>
      </c>
      <c r="H16" s="29">
        <v>73986.602303330976</v>
      </c>
      <c r="I16" s="29">
        <v>179514.69941918697</v>
      </c>
      <c r="J16" s="27">
        <v>31691.936630600994</v>
      </c>
      <c r="K16" s="27"/>
      <c r="L16" s="27"/>
      <c r="M16" s="27"/>
      <c r="N16" s="27">
        <v>396935.74241099996</v>
      </c>
      <c r="O16" s="27">
        <f t="shared" si="0"/>
        <v>2317555.0252106893</v>
      </c>
      <c r="Q16" s="5">
        <v>9918.2352656965832</v>
      </c>
      <c r="R16" s="5">
        <v>11901.8823188359</v>
      </c>
      <c r="S16" s="5">
        <v>3967.2941062786335</v>
      </c>
    </row>
    <row r="17" spans="1:19" x14ac:dyDescent="0.2">
      <c r="A17" s="6" t="s">
        <v>31</v>
      </c>
      <c r="B17" s="6">
        <v>8</v>
      </c>
      <c r="C17" s="9" t="s">
        <v>55</v>
      </c>
      <c r="D17" s="27">
        <v>464057.1629380529</v>
      </c>
      <c r="E17" s="27">
        <f t="shared" si="1"/>
        <v>99772.290031681376</v>
      </c>
      <c r="F17" s="27">
        <v>772664.61879536405</v>
      </c>
      <c r="G17" s="27">
        <v>20090.820977603998</v>
      </c>
      <c r="H17" s="29">
        <v>56451.012811533001</v>
      </c>
      <c r="I17" s="29">
        <v>136924.84866401998</v>
      </c>
      <c r="J17" s="27">
        <v>31691.936630600994</v>
      </c>
      <c r="K17" s="27"/>
      <c r="L17" s="27"/>
      <c r="M17" s="27"/>
      <c r="N17" s="27">
        <v>356005.78455599991</v>
      </c>
      <c r="O17" s="27">
        <f t="shared" si="0"/>
        <v>1937658.4754048563</v>
      </c>
      <c r="Q17" s="5">
        <v>8136.3275114040589</v>
      </c>
      <c r="R17" s="5">
        <v>9763.5930136848692</v>
      </c>
      <c r="S17" s="5">
        <v>3254.5310045616234</v>
      </c>
    </row>
    <row r="18" spans="1:19" x14ac:dyDescent="0.2">
      <c r="A18" s="6" t="s">
        <v>32</v>
      </c>
      <c r="B18" s="6">
        <v>9</v>
      </c>
      <c r="C18" s="9" t="s">
        <v>55</v>
      </c>
      <c r="D18" s="27">
        <v>429640.17792093888</v>
      </c>
      <c r="E18" s="27">
        <f t="shared" si="1"/>
        <v>92372.63825300186</v>
      </c>
      <c r="F18" s="27">
        <v>593699.2599543028</v>
      </c>
      <c r="G18" s="27">
        <v>20090.820977603998</v>
      </c>
      <c r="H18" s="29">
        <v>43030.923192000002</v>
      </c>
      <c r="I18" s="29">
        <v>104392.94521582797</v>
      </c>
      <c r="J18" s="27">
        <v>31691.936630600994</v>
      </c>
      <c r="K18" s="27"/>
      <c r="L18" s="27"/>
      <c r="M18" s="27"/>
      <c r="N18" s="27">
        <v>322169.1849179999</v>
      </c>
      <c r="O18" s="27">
        <f t="shared" si="0"/>
        <v>1637087.8870622765</v>
      </c>
      <c r="Q18" s="5">
        <v>6732.496301810801</v>
      </c>
      <c r="R18" s="5">
        <v>8078.9955621729605</v>
      </c>
      <c r="S18" s="5">
        <v>2692.9985207243203</v>
      </c>
    </row>
    <row r="19" spans="1:19" x14ac:dyDescent="0.2">
      <c r="A19" s="6" t="s">
        <v>33</v>
      </c>
      <c r="B19" s="6">
        <v>10</v>
      </c>
      <c r="C19" s="9" t="s">
        <v>55</v>
      </c>
      <c r="D19" s="27">
        <v>397844.52761272492</v>
      </c>
      <c r="E19" s="27">
        <f t="shared" si="1"/>
        <v>85536.573436735853</v>
      </c>
      <c r="F19" s="27">
        <v>448771.36245293694</v>
      </c>
      <c r="G19" s="27">
        <v>20090.820977603998</v>
      </c>
      <c r="H19" s="29">
        <v>32182.012250090997</v>
      </c>
      <c r="I19" s="29">
        <v>78017.759201321998</v>
      </c>
      <c r="J19" s="27">
        <v>31691.936630600994</v>
      </c>
      <c r="K19" s="27"/>
      <c r="L19" s="27"/>
      <c r="M19" s="27"/>
      <c r="N19" s="27">
        <v>291552.45972299995</v>
      </c>
      <c r="O19" s="27">
        <f t="shared" si="0"/>
        <v>1385687.4522850157</v>
      </c>
      <c r="Q19" s="5">
        <v>5569.8413820109326</v>
      </c>
      <c r="R19" s="5">
        <v>6683.8096584131199</v>
      </c>
      <c r="S19" s="5">
        <v>2227.9365528043732</v>
      </c>
    </row>
    <row r="20" spans="1:19" x14ac:dyDescent="0.2">
      <c r="A20" s="6" t="s">
        <v>34</v>
      </c>
      <c r="B20" s="6">
        <v>11</v>
      </c>
      <c r="C20" s="9" t="s">
        <v>55</v>
      </c>
      <c r="D20" s="27">
        <v>368398.96085657692</v>
      </c>
      <c r="E20" s="27">
        <f t="shared" si="1"/>
        <v>79205.776584164036</v>
      </c>
      <c r="F20" s="27">
        <v>339096.99765404704</v>
      </c>
      <c r="G20" s="27">
        <v>20090.820977603998</v>
      </c>
      <c r="H20" s="29">
        <v>23955.580107116995</v>
      </c>
      <c r="I20" s="29">
        <v>58150.321529345994</v>
      </c>
      <c r="J20" s="27">
        <v>31691.936630600994</v>
      </c>
      <c r="K20" s="27"/>
      <c r="L20" s="27"/>
      <c r="M20" s="27"/>
      <c r="N20" s="27">
        <v>263852.34299999999</v>
      </c>
      <c r="O20" s="27">
        <f t="shared" si="0"/>
        <v>1184442.7373394559</v>
      </c>
      <c r="Q20" s="5">
        <v>4654.5786744119996</v>
      </c>
      <c r="R20" s="5">
        <v>5585.4944092943997</v>
      </c>
      <c r="S20" s="5">
        <v>1861.8314697648</v>
      </c>
    </row>
    <row r="21" spans="1:19" x14ac:dyDescent="0.2">
      <c r="A21" s="6" t="s">
        <v>35</v>
      </c>
      <c r="B21" s="6">
        <v>12</v>
      </c>
      <c r="C21" s="9" t="s">
        <v>55</v>
      </c>
      <c r="D21" s="27">
        <v>341110.86653692793</v>
      </c>
      <c r="E21" s="27">
        <f t="shared" si="1"/>
        <v>73338.836305439501</v>
      </c>
      <c r="F21" s="27">
        <v>250297.57482394497</v>
      </c>
      <c r="G21" s="27">
        <v>74765.0247408</v>
      </c>
      <c r="H21" s="29">
        <v>19135.743374969996</v>
      </c>
      <c r="I21" s="29">
        <v>49180.797981935997</v>
      </c>
      <c r="J21" s="27">
        <v>52358.311533419997</v>
      </c>
      <c r="K21" s="27"/>
      <c r="L21" s="27"/>
      <c r="M21" s="27"/>
      <c r="N21" s="27"/>
      <c r="O21" s="27">
        <f t="shared" si="0"/>
        <v>860187.1552974385</v>
      </c>
      <c r="Q21" s="5">
        <v>3890.8450089531111</v>
      </c>
      <c r="R21" s="5">
        <v>4669.0140107437337</v>
      </c>
      <c r="S21" s="5">
        <v>1556.3380035812445</v>
      </c>
    </row>
    <row r="22" spans="1:19" x14ac:dyDescent="0.2">
      <c r="A22" s="6" t="s">
        <v>35</v>
      </c>
      <c r="B22" s="6">
        <v>13</v>
      </c>
      <c r="C22" s="9" t="s">
        <v>55</v>
      </c>
      <c r="D22" s="27">
        <v>315830.942546445</v>
      </c>
      <c r="E22" s="27">
        <f t="shared" si="1"/>
        <v>67903.65264748568</v>
      </c>
      <c r="F22" s="27">
        <v>186258.36788551795</v>
      </c>
      <c r="G22" s="27">
        <v>72552.846188636977</v>
      </c>
      <c r="H22" s="29">
        <v>13807.595651444999</v>
      </c>
      <c r="I22" s="29">
        <v>36307.765139750991</v>
      </c>
      <c r="J22" s="27">
        <v>52358.311533419997</v>
      </c>
      <c r="K22" s="27"/>
      <c r="L22" s="27"/>
      <c r="M22" s="27"/>
      <c r="N22" s="27"/>
      <c r="O22" s="27">
        <f t="shared" si="0"/>
        <v>745019.48159270152</v>
      </c>
      <c r="Q22" s="5">
        <v>3303.219147578704</v>
      </c>
      <c r="R22" s="5">
        <v>3963.8629770944444</v>
      </c>
      <c r="S22" s="5">
        <v>1321.2876590314816</v>
      </c>
    </row>
    <row r="23" spans="1:19" x14ac:dyDescent="0.2">
      <c r="A23" s="6" t="s">
        <v>35</v>
      </c>
      <c r="B23" s="6">
        <v>14</v>
      </c>
      <c r="C23" s="9" t="s">
        <v>55</v>
      </c>
      <c r="D23" s="27">
        <v>292388.23227367795</v>
      </c>
      <c r="E23" s="27">
        <f t="shared" si="1"/>
        <v>62863.469938840761</v>
      </c>
      <c r="F23" s="27">
        <v>140696.15151260697</v>
      </c>
      <c r="G23" s="27">
        <v>71973.873131192988</v>
      </c>
      <c r="H23" s="29">
        <v>10208.389125050997</v>
      </c>
      <c r="I23" s="29">
        <v>27375.852046859993</v>
      </c>
      <c r="J23" s="27">
        <v>52358.311533419997</v>
      </c>
      <c r="K23" s="27"/>
      <c r="L23" s="27"/>
      <c r="M23" s="27"/>
      <c r="N23" s="27"/>
      <c r="O23" s="27">
        <f t="shared" si="0"/>
        <v>657864.27956164966</v>
      </c>
      <c r="Q23" s="5">
        <v>2849.2393670150323</v>
      </c>
      <c r="R23" s="5">
        <v>3419.0872404180391</v>
      </c>
      <c r="S23" s="5">
        <v>1139.6957468060129</v>
      </c>
    </row>
    <row r="24" spans="1:19" x14ac:dyDescent="0.2">
      <c r="A24" s="6" t="s">
        <v>35</v>
      </c>
      <c r="B24" s="6">
        <v>15</v>
      </c>
      <c r="C24" s="9" t="s">
        <v>55</v>
      </c>
      <c r="D24" s="27">
        <v>270748.54439633695</v>
      </c>
      <c r="E24" s="27">
        <f t="shared" si="1"/>
        <v>58210.937045212442</v>
      </c>
      <c r="F24" s="27">
        <v>113009.15843290798</v>
      </c>
      <c r="G24" s="27">
        <v>61979.749625825993</v>
      </c>
      <c r="H24" s="29">
        <v>7988.2325976869979</v>
      </c>
      <c r="I24" s="29">
        <v>21230.531720603994</v>
      </c>
      <c r="J24" s="27">
        <v>52358.311533419997</v>
      </c>
      <c r="K24" s="27"/>
      <c r="L24" s="27"/>
      <c r="M24" s="27"/>
      <c r="N24" s="27"/>
      <c r="O24" s="27">
        <f t="shared" si="0"/>
        <v>585525.46535199438</v>
      </c>
      <c r="Q24" s="5">
        <v>2524.7217291397687</v>
      </c>
      <c r="R24" s="5">
        <v>3029.6660749677226</v>
      </c>
      <c r="S24" s="5">
        <v>1009.8886916559076</v>
      </c>
    </row>
    <row r="25" spans="1:19" x14ac:dyDescent="0.2">
      <c r="A25" s="6" t="s">
        <v>35</v>
      </c>
      <c r="B25" s="6">
        <v>16</v>
      </c>
      <c r="C25" s="9" t="s">
        <v>55</v>
      </c>
      <c r="D25" s="27">
        <v>250645.18660056</v>
      </c>
      <c r="E25" s="27">
        <f t="shared" si="1"/>
        <v>53888.715119120403</v>
      </c>
      <c r="F25" s="27">
        <v>110987.31157482599</v>
      </c>
      <c r="G25" s="27">
        <v>65300.866730927992</v>
      </c>
      <c r="H25" s="29">
        <v>7759.1507383439985</v>
      </c>
      <c r="I25" s="29">
        <v>20677.772010249002</v>
      </c>
      <c r="J25" s="27">
        <v>52358.311533419997</v>
      </c>
      <c r="K25" s="27"/>
      <c r="L25" s="27"/>
      <c r="M25" s="27"/>
      <c r="N25" s="27"/>
      <c r="O25" s="27">
        <f t="shared" si="0"/>
        <v>561617.31430744752</v>
      </c>
      <c r="Q25" s="5">
        <v>2379.1611722064868</v>
      </c>
      <c r="R25" s="5">
        <v>2854.9934066477845</v>
      </c>
      <c r="S25" s="5">
        <v>951.66446888259475</v>
      </c>
    </row>
    <row r="26" spans="1:19" x14ac:dyDescent="0.2">
      <c r="A26" s="6" t="s">
        <v>35</v>
      </c>
      <c r="B26" s="6">
        <v>17</v>
      </c>
      <c r="C26" s="9" t="s">
        <v>55</v>
      </c>
      <c r="D26" s="27">
        <v>232087.27657229098</v>
      </c>
      <c r="E26" s="27">
        <f t="shared" si="1"/>
        <v>49898.764463042564</v>
      </c>
      <c r="F26" s="27">
        <v>85812.240972698986</v>
      </c>
      <c r="G26" s="27">
        <v>60751.141444871995</v>
      </c>
      <c r="H26" s="29">
        <v>5564.0678473259995</v>
      </c>
      <c r="I26" s="29">
        <v>14900.578253981997</v>
      </c>
      <c r="J26" s="27">
        <v>52358.311533419997</v>
      </c>
      <c r="K26" s="27"/>
      <c r="L26" s="27"/>
      <c r="M26" s="27"/>
      <c r="N26" s="27"/>
      <c r="O26" s="27">
        <f t="shared" si="0"/>
        <v>501372.38108763256</v>
      </c>
      <c r="Q26" s="5">
        <v>2091.4441943749339</v>
      </c>
      <c r="R26" s="5">
        <v>2509.7330332499205</v>
      </c>
      <c r="S26" s="5">
        <v>836.57767774997353</v>
      </c>
    </row>
    <row r="28" spans="1:19" x14ac:dyDescent="0.2">
      <c r="A28" s="35" t="s">
        <v>36</v>
      </c>
      <c r="B28" s="35"/>
      <c r="C28" s="35"/>
      <c r="D28" s="35"/>
      <c r="E28" s="35"/>
      <c r="F28" s="35"/>
      <c r="O28" s="30"/>
    </row>
    <row r="29" spans="1:19" s="24" customFormat="1" ht="48" x14ac:dyDescent="0.25">
      <c r="A29" s="17" t="s">
        <v>24</v>
      </c>
      <c r="B29" s="17" t="s">
        <v>0</v>
      </c>
      <c r="C29" s="17" t="s">
        <v>40</v>
      </c>
      <c r="D29" s="16" t="s">
        <v>1</v>
      </c>
      <c r="E29" s="16" t="s">
        <v>2</v>
      </c>
      <c r="F29" s="16" t="s">
        <v>3</v>
      </c>
      <c r="G29" s="16" t="s">
        <v>4</v>
      </c>
      <c r="H29" s="16" t="s">
        <v>5</v>
      </c>
      <c r="I29" s="16" t="s">
        <v>6</v>
      </c>
      <c r="J29" s="16" t="s">
        <v>7</v>
      </c>
      <c r="K29" s="16" t="s">
        <v>26</v>
      </c>
      <c r="L29" s="16" t="s">
        <v>11</v>
      </c>
    </row>
    <row r="30" spans="1:19" x14ac:dyDescent="0.2">
      <c r="A30" s="6" t="s">
        <v>56</v>
      </c>
      <c r="B30" s="6">
        <v>8</v>
      </c>
      <c r="C30" s="9" t="s">
        <v>55</v>
      </c>
      <c r="D30" s="27">
        <f>+D17</f>
        <v>464057.1629380529</v>
      </c>
      <c r="E30" s="27">
        <f>+D30*21.5%</f>
        <v>99772.290031681376</v>
      </c>
      <c r="F30" s="27">
        <v>772664.61879536405</v>
      </c>
      <c r="G30" s="27">
        <v>20091</v>
      </c>
      <c r="H30" s="27">
        <v>56451.012811533001</v>
      </c>
      <c r="I30" s="27">
        <f>+I17</f>
        <v>136924.84866401998</v>
      </c>
      <c r="J30" s="27">
        <f>+J17</f>
        <v>31691.936630600994</v>
      </c>
      <c r="K30" s="27">
        <v>178002.89227799998</v>
      </c>
      <c r="L30" s="27">
        <f>SUM(D30:K30)</f>
        <v>1759655.7621492522</v>
      </c>
    </row>
    <row r="31" spans="1:19" x14ac:dyDescent="0.2">
      <c r="A31" s="6" t="s">
        <v>56</v>
      </c>
      <c r="B31" s="6">
        <v>9</v>
      </c>
      <c r="C31" s="9" t="s">
        <v>55</v>
      </c>
      <c r="D31" s="27">
        <f t="shared" ref="D31:D33" si="2">+D18</f>
        <v>429640.17792093888</v>
      </c>
      <c r="E31" s="27">
        <f>+D31*21.5%</f>
        <v>92372.63825300186</v>
      </c>
      <c r="F31" s="27">
        <v>593699.2599543028</v>
      </c>
      <c r="G31" s="27">
        <v>20091</v>
      </c>
      <c r="H31" s="27">
        <v>43030.923192000002</v>
      </c>
      <c r="I31" s="27">
        <f t="shared" ref="I31:J33" si="3">+I18</f>
        <v>104392.94521582797</v>
      </c>
      <c r="J31" s="27">
        <f t="shared" si="3"/>
        <v>31691.936630600994</v>
      </c>
      <c r="K31" s="27">
        <v>161084.59245899995</v>
      </c>
      <c r="L31" s="27">
        <f>SUM(D31:K31)</f>
        <v>1476003.4736256725</v>
      </c>
    </row>
    <row r="32" spans="1:19" x14ac:dyDescent="0.2">
      <c r="A32" s="6" t="s">
        <v>34</v>
      </c>
      <c r="B32" s="6">
        <v>10</v>
      </c>
      <c r="C32" s="9" t="s">
        <v>55</v>
      </c>
      <c r="D32" s="27">
        <f t="shared" si="2"/>
        <v>397844.52761272492</v>
      </c>
      <c r="E32" s="27">
        <f>+D32*21.5%</f>
        <v>85536.573436735853</v>
      </c>
      <c r="F32" s="27">
        <v>448771.36245293694</v>
      </c>
      <c r="G32" s="27">
        <v>20091</v>
      </c>
      <c r="H32" s="27">
        <v>32182.012250090997</v>
      </c>
      <c r="I32" s="27">
        <f t="shared" si="3"/>
        <v>78017.759201321998</v>
      </c>
      <c r="J32" s="27">
        <f t="shared" si="3"/>
        <v>31691.936630600994</v>
      </c>
      <c r="K32" s="27">
        <v>145776.22986149997</v>
      </c>
      <c r="L32" s="27">
        <f>SUM(D32:K32)</f>
        <v>1239911.4014459117</v>
      </c>
    </row>
    <row r="33" spans="1:14" x14ac:dyDescent="0.2">
      <c r="A33" s="6" t="s">
        <v>34</v>
      </c>
      <c r="B33" s="6">
        <v>11</v>
      </c>
      <c r="C33" s="9" t="s">
        <v>55</v>
      </c>
      <c r="D33" s="27">
        <f t="shared" si="2"/>
        <v>368398.96085657692</v>
      </c>
      <c r="E33" s="27">
        <f>+D33*21.5%</f>
        <v>79205.776584164036</v>
      </c>
      <c r="F33" s="27">
        <v>339096.99765404704</v>
      </c>
      <c r="G33" s="27">
        <v>20091</v>
      </c>
      <c r="H33" s="27">
        <v>23955.580107116995</v>
      </c>
      <c r="I33" s="27">
        <f t="shared" si="3"/>
        <v>58150.321529345994</v>
      </c>
      <c r="J33" s="27">
        <f t="shared" si="3"/>
        <v>31691.936630600994</v>
      </c>
      <c r="K33" s="27">
        <v>131926.1715</v>
      </c>
      <c r="L33" s="27">
        <f>SUM(D33:K33)</f>
        <v>1052516.7448618519</v>
      </c>
    </row>
    <row r="36" spans="1:14" x14ac:dyDescent="0.2">
      <c r="A36" s="14" t="s">
        <v>12</v>
      </c>
    </row>
    <row r="37" spans="1:14" s="24" customFormat="1" ht="36" x14ac:dyDescent="0.25">
      <c r="A37" s="17" t="s">
        <v>24</v>
      </c>
      <c r="B37" s="17" t="s">
        <v>0</v>
      </c>
      <c r="C37" s="17" t="s">
        <v>40</v>
      </c>
      <c r="D37" s="16" t="s">
        <v>1</v>
      </c>
      <c r="E37" s="15" t="s">
        <v>13</v>
      </c>
      <c r="F37" s="16" t="s">
        <v>3</v>
      </c>
      <c r="G37" s="16" t="s">
        <v>4</v>
      </c>
      <c r="H37" s="15" t="s">
        <v>5</v>
      </c>
      <c r="I37" s="16" t="s">
        <v>6</v>
      </c>
      <c r="J37" s="16" t="s">
        <v>7</v>
      </c>
      <c r="K37" s="16" t="s">
        <v>11</v>
      </c>
    </row>
    <row r="38" spans="1:14" x14ac:dyDescent="0.2">
      <c r="A38" s="6" t="s">
        <v>44</v>
      </c>
      <c r="B38" s="6">
        <v>14</v>
      </c>
      <c r="C38" s="9" t="s">
        <v>55</v>
      </c>
      <c r="D38" s="27">
        <f>+D23</f>
        <v>292388.23227367795</v>
      </c>
      <c r="E38" s="27">
        <f>+D38*20%</f>
        <v>58477.646454735594</v>
      </c>
      <c r="F38" s="27">
        <v>140696.15151260697</v>
      </c>
      <c r="G38" s="27">
        <f>+G23</f>
        <v>71973.873131192988</v>
      </c>
      <c r="H38" s="27">
        <v>10208.389125050997</v>
      </c>
      <c r="I38" s="27">
        <f>+I23</f>
        <v>27375.852046859993</v>
      </c>
      <c r="J38" s="27">
        <f>+J23</f>
        <v>52358.311533419997</v>
      </c>
      <c r="K38" s="27">
        <f>SUM(D38:I38)</f>
        <v>601120.14454412449</v>
      </c>
    </row>
    <row r="39" spans="1:14" x14ac:dyDescent="0.2">
      <c r="A39" s="6" t="s">
        <v>44</v>
      </c>
      <c r="B39" s="6">
        <v>15</v>
      </c>
      <c r="C39" s="9" t="s">
        <v>55</v>
      </c>
      <c r="D39" s="27">
        <f t="shared" ref="D39:D41" si="4">+D24</f>
        <v>270748.54439633695</v>
      </c>
      <c r="E39" s="27">
        <f>+D39*20%</f>
        <v>54149.708879267389</v>
      </c>
      <c r="F39" s="27">
        <v>113009.15843290798</v>
      </c>
      <c r="G39" s="27">
        <f t="shared" ref="G39:G41" si="5">+G24</f>
        <v>61979.749625825993</v>
      </c>
      <c r="H39" s="27">
        <v>7988.2325976869979</v>
      </c>
      <c r="I39" s="27">
        <f t="shared" ref="I39:J41" si="6">+I24</f>
        <v>21230.531720603994</v>
      </c>
      <c r="J39" s="27">
        <f t="shared" si="6"/>
        <v>52358.311533419997</v>
      </c>
      <c r="K39" s="27">
        <f>SUM(D39:I39)</f>
        <v>529105.92565262935</v>
      </c>
    </row>
    <row r="40" spans="1:14" x14ac:dyDescent="0.2">
      <c r="A40" s="6" t="s">
        <v>44</v>
      </c>
      <c r="B40" s="6">
        <v>16</v>
      </c>
      <c r="C40" s="9" t="s">
        <v>55</v>
      </c>
      <c r="D40" s="27">
        <f t="shared" si="4"/>
        <v>250645.18660056</v>
      </c>
      <c r="E40" s="27">
        <f>+D40*20%</f>
        <v>50129.037320112002</v>
      </c>
      <c r="F40" s="27">
        <v>110987.31157482599</v>
      </c>
      <c r="G40" s="27">
        <f t="shared" si="5"/>
        <v>65300.866730927992</v>
      </c>
      <c r="H40" s="27">
        <v>7759.1507383439985</v>
      </c>
      <c r="I40" s="27">
        <f t="shared" si="6"/>
        <v>20677.772010249002</v>
      </c>
      <c r="J40" s="27">
        <f t="shared" si="6"/>
        <v>52358.311533419997</v>
      </c>
      <c r="K40" s="27">
        <f>SUM(D40:I40)</f>
        <v>505499.32497501903</v>
      </c>
    </row>
    <row r="41" spans="1:14" x14ac:dyDescent="0.2">
      <c r="A41" s="6" t="s">
        <v>44</v>
      </c>
      <c r="B41" s="6">
        <v>17</v>
      </c>
      <c r="C41" s="9" t="s">
        <v>55</v>
      </c>
      <c r="D41" s="27">
        <f t="shared" si="4"/>
        <v>232087.27657229098</v>
      </c>
      <c r="E41" s="27">
        <f>+D41*20%</f>
        <v>46417.455314458202</v>
      </c>
      <c r="F41" s="27">
        <v>85812.240972698986</v>
      </c>
      <c r="G41" s="27">
        <f t="shared" si="5"/>
        <v>60751.141444871995</v>
      </c>
      <c r="H41" s="27">
        <v>5564.0678473259995</v>
      </c>
      <c r="I41" s="27">
        <f t="shared" si="6"/>
        <v>14900.578253981997</v>
      </c>
      <c r="J41" s="27">
        <f t="shared" si="6"/>
        <v>52358.311533419997</v>
      </c>
      <c r="K41" s="27">
        <f>SUM(D41:I41)</f>
        <v>445532.76040562819</v>
      </c>
    </row>
    <row r="43" spans="1:14" x14ac:dyDescent="0.2">
      <c r="A43" s="32" t="s">
        <v>45</v>
      </c>
      <c r="B43" s="33"/>
      <c r="C43" s="7"/>
      <c r="F43" s="7"/>
    </row>
    <row r="44" spans="1:14" s="23" customFormat="1" ht="62.25" customHeight="1" x14ac:dyDescent="0.25">
      <c r="A44" s="19" t="s">
        <v>24</v>
      </c>
      <c r="B44" s="20" t="s">
        <v>46</v>
      </c>
      <c r="C44" s="21" t="s">
        <v>40</v>
      </c>
      <c r="D44" s="22" t="s">
        <v>1</v>
      </c>
      <c r="E44" s="22" t="s">
        <v>47</v>
      </c>
      <c r="F44" s="17" t="s">
        <v>4</v>
      </c>
      <c r="G44" s="17" t="s">
        <v>6</v>
      </c>
      <c r="H44" s="22" t="s">
        <v>48</v>
      </c>
      <c r="I44" s="22" t="s">
        <v>49</v>
      </c>
      <c r="J44" s="22" t="s">
        <v>50</v>
      </c>
      <c r="K44" s="22" t="s">
        <v>51</v>
      </c>
      <c r="L44" s="22" t="s">
        <v>52</v>
      </c>
      <c r="M44" s="22" t="s">
        <v>60</v>
      </c>
      <c r="N44" s="22" t="s">
        <v>53</v>
      </c>
    </row>
    <row r="45" spans="1:14" x14ac:dyDescent="0.2">
      <c r="A45" s="8" t="s">
        <v>54</v>
      </c>
      <c r="B45" s="6">
        <v>33</v>
      </c>
      <c r="C45" s="9" t="s">
        <v>55</v>
      </c>
      <c r="D45" s="2">
        <f>(167125*1.035)</f>
        <v>172974.375</v>
      </c>
      <c r="E45" s="2">
        <f>(96402.275*1.035)</f>
        <v>99776.354624999993</v>
      </c>
      <c r="F45" s="2">
        <v>20091</v>
      </c>
      <c r="G45" s="2">
        <v>0</v>
      </c>
      <c r="H45" s="2">
        <v>59117.259374999987</v>
      </c>
      <c r="I45" s="2">
        <f>(52176.6*1.035)</f>
        <v>54002.780999999995</v>
      </c>
      <c r="J45" s="2">
        <f>(298977.125*1.035)</f>
        <v>309441.32437499997</v>
      </c>
      <c r="K45" s="2">
        <f>(487228.625*1.035)</f>
        <v>504281.62687499996</v>
      </c>
      <c r="L45" s="2">
        <f>(285336.425*1.035)</f>
        <v>295323.19987499999</v>
      </c>
      <c r="M45" s="2">
        <f>(334168.45*1.035)</f>
        <v>345864.34574999998</v>
      </c>
      <c r="N45" s="10">
        <f>SUM(D45:M45)</f>
        <v>1860872.2668749997</v>
      </c>
    </row>
    <row r="46" spans="1:14" x14ac:dyDescent="0.2">
      <c r="A46" s="8" t="s">
        <v>54</v>
      </c>
      <c r="B46" s="6">
        <v>11</v>
      </c>
      <c r="C46" s="9" t="s">
        <v>55</v>
      </c>
      <c r="D46" s="2">
        <f>(55712*1.035)</f>
        <v>57661.919999999998</v>
      </c>
      <c r="E46" s="2">
        <f>(32138.875*1.035)</f>
        <v>33263.735624999994</v>
      </c>
      <c r="F46" s="2">
        <v>20091</v>
      </c>
      <c r="G46" s="2">
        <f>(52337.525*1.035)</f>
        <v>54169.338374999999</v>
      </c>
      <c r="H46" s="2">
        <v>19706.813999999995</v>
      </c>
      <c r="I46" s="2">
        <f>(17395.275*1.035)</f>
        <v>18004.109625000001</v>
      </c>
      <c r="J46" s="2">
        <f>(102249.9*1.035)</f>
        <v>105828.64649999999</v>
      </c>
      <c r="K46" s="2">
        <f>(162410.225*1.035)</f>
        <v>168094.58287499999</v>
      </c>
      <c r="L46" s="2">
        <f>(95115.9*1.035)</f>
        <v>98444.956499999986</v>
      </c>
      <c r="M46" s="2">
        <f>(111389.825*1.035)</f>
        <v>115288.46887499999</v>
      </c>
      <c r="N46" s="10">
        <f>SUM(D46:M46)</f>
        <v>690553.57237499999</v>
      </c>
    </row>
    <row r="47" spans="1:14" x14ac:dyDescent="0.2">
      <c r="A47" s="11"/>
      <c r="B47" s="12"/>
      <c r="C47" s="13"/>
    </row>
    <row r="48" spans="1:14" s="3" customFormat="1" x14ac:dyDescent="0.2">
      <c r="A48" s="3" t="s">
        <v>14</v>
      </c>
      <c r="F48" s="1"/>
      <c r="G48" s="1"/>
      <c r="H48" s="1"/>
      <c r="I48" s="1"/>
      <c r="J48" s="1"/>
      <c r="K48" s="1"/>
      <c r="L48" s="1"/>
      <c r="M48" s="1"/>
      <c r="N48" s="1"/>
    </row>
    <row r="49" spans="1:12" s="3" customFormat="1" x14ac:dyDescent="0.2">
      <c r="A49" s="3" t="s">
        <v>15</v>
      </c>
    </row>
    <row r="50" spans="1:12" s="3" customFormat="1" x14ac:dyDescent="0.2">
      <c r="A50" s="3" t="s">
        <v>16</v>
      </c>
    </row>
    <row r="51" spans="1:12" s="3" customFormat="1" x14ac:dyDescent="0.2">
      <c r="A51" s="3" t="s">
        <v>17</v>
      </c>
    </row>
    <row r="52" spans="1:12" s="3" customFormat="1" x14ac:dyDescent="0.2">
      <c r="A52" s="3" t="s">
        <v>18</v>
      </c>
    </row>
    <row r="53" spans="1:12" s="3" customFormat="1" x14ac:dyDescent="0.2">
      <c r="A53" s="3" t="s">
        <v>19</v>
      </c>
    </row>
    <row r="55" spans="1:12" s="3" customFormat="1" x14ac:dyDescent="0.2">
      <c r="A55" s="3" t="s">
        <v>21</v>
      </c>
    </row>
    <row r="56" spans="1:12" s="3" customFormat="1" x14ac:dyDescent="0.2">
      <c r="A56" s="3" t="s">
        <v>22</v>
      </c>
    </row>
    <row r="57" spans="1:12" s="3" customFormat="1" x14ac:dyDescent="0.2">
      <c r="A57" s="3" t="s">
        <v>23</v>
      </c>
    </row>
    <row r="58" spans="1:12" s="3" customFormat="1" x14ac:dyDescent="0.2"/>
    <row r="59" spans="1:12" s="3" customFormat="1" x14ac:dyDescent="0.2">
      <c r="A59" s="31" t="s">
        <v>38</v>
      </c>
      <c r="B59" s="31"/>
      <c r="C59" s="31"/>
      <c r="D59" s="31"/>
      <c r="E59" s="31"/>
      <c r="F59" s="31"/>
      <c r="G59" s="31"/>
      <c r="H59" s="31"/>
      <c r="I59" s="31"/>
      <c r="J59" s="31"/>
      <c r="K59" s="25"/>
    </row>
    <row r="60" spans="1:12" s="3" customFormat="1" x14ac:dyDescent="0.2">
      <c r="A60" s="31" t="s">
        <v>67</v>
      </c>
      <c r="B60" s="31"/>
      <c r="C60" s="31"/>
      <c r="D60" s="31"/>
      <c r="E60" s="31"/>
      <c r="F60" s="31"/>
      <c r="G60" s="31"/>
      <c r="H60" s="31"/>
      <c r="I60" s="31"/>
      <c r="J60" s="31"/>
      <c r="K60" s="25"/>
    </row>
    <row r="61" spans="1:12" s="3" customFormat="1" x14ac:dyDescent="0.2">
      <c r="A61" s="31" t="s">
        <v>39</v>
      </c>
      <c r="B61" s="31"/>
      <c r="C61" s="31"/>
      <c r="D61" s="31"/>
      <c r="E61" s="31"/>
      <c r="F61" s="31"/>
      <c r="G61" s="31"/>
      <c r="H61" s="31"/>
      <c r="I61" s="31"/>
      <c r="J61" s="31"/>
      <c r="K61" s="25"/>
    </row>
    <row r="62" spans="1:12" s="3" customFormat="1" x14ac:dyDescent="0.2">
      <c r="A62" s="26" t="s">
        <v>68</v>
      </c>
    </row>
    <row r="63" spans="1:12" s="3" customFormat="1" x14ac:dyDescent="0.2"/>
    <row r="64" spans="1:12" s="4" customFormat="1" ht="36" x14ac:dyDescent="0.25">
      <c r="A64" s="18" t="s">
        <v>24</v>
      </c>
      <c r="B64" s="17" t="s">
        <v>0</v>
      </c>
      <c r="C64" s="17" t="s">
        <v>40</v>
      </c>
      <c r="D64" s="17" t="s">
        <v>20</v>
      </c>
      <c r="E64" s="17" t="s">
        <v>3</v>
      </c>
      <c r="F64" s="17" t="s">
        <v>4</v>
      </c>
      <c r="G64" s="16" t="s">
        <v>7</v>
      </c>
      <c r="H64" s="17" t="s">
        <v>62</v>
      </c>
      <c r="I64" s="17" t="s">
        <v>61</v>
      </c>
      <c r="J64" s="17" t="s">
        <v>70</v>
      </c>
      <c r="K64" s="17" t="s">
        <v>71</v>
      </c>
      <c r="L64" s="17" t="s">
        <v>63</v>
      </c>
    </row>
    <row r="65" spans="1:12" s="3" customFormat="1" x14ac:dyDescent="0.2">
      <c r="A65" s="6" t="s">
        <v>27</v>
      </c>
      <c r="B65" s="9">
        <v>1</v>
      </c>
      <c r="C65" s="9" t="s">
        <v>41</v>
      </c>
      <c r="D65" s="27">
        <f>+D10</f>
        <v>649901.34</v>
      </c>
      <c r="E65" s="27">
        <f>+F10</f>
        <v>2413821.8753682743</v>
      </c>
      <c r="F65" s="27">
        <f>+G10</f>
        <v>20090.820977603998</v>
      </c>
      <c r="G65" s="27">
        <f>+J10</f>
        <v>0</v>
      </c>
      <c r="H65" s="27">
        <f t="shared" ref="H65:H80" si="7">+D65+E65+F65+G65</f>
        <v>3083814.0363458782</v>
      </c>
      <c r="I65" s="27">
        <f t="shared" ref="I65:I80" si="8">+H65*15%</f>
        <v>462572.10545188171</v>
      </c>
      <c r="J65" s="27">
        <f t="shared" ref="J65:J80" si="9">+H65*8%</f>
        <v>246705.12290767024</v>
      </c>
      <c r="K65" s="27">
        <f t="shared" ref="K65:K80" si="10">+H65*7.6%</f>
        <v>234369.86676228672</v>
      </c>
      <c r="L65" s="27">
        <f t="shared" ref="L65:L80" si="11">+I65+J65+K65</f>
        <v>943647.09512183873</v>
      </c>
    </row>
    <row r="66" spans="1:12" s="3" customFormat="1" x14ac:dyDescent="0.2">
      <c r="A66" s="6" t="s">
        <v>42</v>
      </c>
      <c r="B66" s="9">
        <v>3</v>
      </c>
      <c r="C66" s="9" t="s">
        <v>41</v>
      </c>
      <c r="D66" s="27">
        <f>+D12</f>
        <v>647652.02681717998</v>
      </c>
      <c r="E66" s="27">
        <f>+F12</f>
        <v>1904273.1581233768</v>
      </c>
      <c r="F66" s="27">
        <f>+G12</f>
        <v>20090.820977603998</v>
      </c>
      <c r="G66" s="27">
        <f t="shared" ref="G66:G80" si="12">+J11</f>
        <v>27559.345476482995</v>
      </c>
      <c r="H66" s="27">
        <f t="shared" si="7"/>
        <v>2599575.351394644</v>
      </c>
      <c r="I66" s="27">
        <f t="shared" si="8"/>
        <v>389936.30270919658</v>
      </c>
      <c r="J66" s="27">
        <f t="shared" si="9"/>
        <v>207966.02811157153</v>
      </c>
      <c r="K66" s="27">
        <f t="shared" si="10"/>
        <v>197567.72670599294</v>
      </c>
      <c r="L66" s="27">
        <f t="shared" si="11"/>
        <v>795470.05752676108</v>
      </c>
    </row>
    <row r="67" spans="1:12" s="3" customFormat="1" x14ac:dyDescent="0.2">
      <c r="A67" s="6" t="s">
        <v>29</v>
      </c>
      <c r="B67" s="9">
        <v>4</v>
      </c>
      <c r="C67" s="9" t="s">
        <v>41</v>
      </c>
      <c r="D67" s="27">
        <f t="shared" ref="D67:D80" si="13">+D13</f>
        <v>611009.18671898707</v>
      </c>
      <c r="E67" s="27">
        <f t="shared" ref="E67:F67" si="14">+F13</f>
        <v>1847560.0118409537</v>
      </c>
      <c r="F67" s="27">
        <f t="shared" si="14"/>
        <v>20090.820977603998</v>
      </c>
      <c r="G67" s="27">
        <f t="shared" si="12"/>
        <v>27559.345476482995</v>
      </c>
      <c r="H67" s="27">
        <f t="shared" si="7"/>
        <v>2506219.3650140278</v>
      </c>
      <c r="I67" s="27">
        <f t="shared" si="8"/>
        <v>375932.90475210414</v>
      </c>
      <c r="J67" s="27">
        <f t="shared" si="9"/>
        <v>200497.54920112222</v>
      </c>
      <c r="K67" s="27">
        <f t="shared" si="10"/>
        <v>190472.67174106612</v>
      </c>
      <c r="L67" s="27">
        <f t="shared" si="11"/>
        <v>766903.12569429248</v>
      </c>
    </row>
    <row r="68" spans="1:12" s="3" customFormat="1" x14ac:dyDescent="0.2">
      <c r="A68" s="6" t="s">
        <v>30</v>
      </c>
      <c r="B68" s="9">
        <v>5</v>
      </c>
      <c r="C68" s="9" t="s">
        <v>41</v>
      </c>
      <c r="D68" s="27">
        <f t="shared" si="13"/>
        <v>576445.17901602585</v>
      </c>
      <c r="E68" s="27">
        <f t="shared" ref="E68:F68" si="15">+F14</f>
        <v>1587935.0442962968</v>
      </c>
      <c r="F68" s="27">
        <f t="shared" si="15"/>
        <v>20090.820977603998</v>
      </c>
      <c r="G68" s="27">
        <f t="shared" si="12"/>
        <v>27559.345476482995</v>
      </c>
      <c r="H68" s="27">
        <f t="shared" si="7"/>
        <v>2212030.3897664095</v>
      </c>
      <c r="I68" s="27">
        <f t="shared" si="8"/>
        <v>331804.55846496142</v>
      </c>
      <c r="J68" s="27">
        <f t="shared" si="9"/>
        <v>176962.43118131277</v>
      </c>
      <c r="K68" s="27">
        <f t="shared" si="10"/>
        <v>168114.30962224712</v>
      </c>
      <c r="L68" s="27">
        <f t="shared" si="11"/>
        <v>676881.29926852137</v>
      </c>
    </row>
    <row r="69" spans="1:12" s="3" customFormat="1" x14ac:dyDescent="0.2">
      <c r="A69" s="6" t="s">
        <v>30</v>
      </c>
      <c r="B69" s="9">
        <v>6</v>
      </c>
      <c r="C69" s="9" t="s">
        <v>41</v>
      </c>
      <c r="D69" s="27">
        <f t="shared" si="13"/>
        <v>543773.09114644479</v>
      </c>
      <c r="E69" s="27">
        <f t="shared" ref="E69:F69" si="16">+F15</f>
        <v>1341925.2188828788</v>
      </c>
      <c r="F69" s="27">
        <f t="shared" si="16"/>
        <v>20090.820977603998</v>
      </c>
      <c r="G69" s="27">
        <f t="shared" si="12"/>
        <v>27559.345476482995</v>
      </c>
      <c r="H69" s="27">
        <f t="shared" si="7"/>
        <v>1933348.4764834107</v>
      </c>
      <c r="I69" s="27">
        <f t="shared" si="8"/>
        <v>290002.27147251158</v>
      </c>
      <c r="J69" s="27">
        <f t="shared" si="9"/>
        <v>154667.87811867284</v>
      </c>
      <c r="K69" s="27">
        <f t="shared" si="10"/>
        <v>146934.48421273922</v>
      </c>
      <c r="L69" s="27">
        <f t="shared" si="11"/>
        <v>591604.63380392361</v>
      </c>
    </row>
    <row r="70" spans="1:12" s="3" customFormat="1" x14ac:dyDescent="0.2">
      <c r="A70" s="6" t="s">
        <v>30</v>
      </c>
      <c r="B70" s="9">
        <v>7</v>
      </c>
      <c r="C70" s="9" t="s">
        <v>41</v>
      </c>
      <c r="D70" s="27">
        <f t="shared" si="13"/>
        <v>501225.40968876891</v>
      </c>
      <c r="E70" s="27">
        <f t="shared" ref="E70:F70" si="17">+F16</f>
        <v>1006346.3506971119</v>
      </c>
      <c r="F70" s="27">
        <f t="shared" si="17"/>
        <v>20090.820977603998</v>
      </c>
      <c r="G70" s="27">
        <f t="shared" si="12"/>
        <v>31691.936630600994</v>
      </c>
      <c r="H70" s="27">
        <f t="shared" si="7"/>
        <v>1559354.5179940858</v>
      </c>
      <c r="I70" s="27">
        <f t="shared" si="8"/>
        <v>233903.17769911286</v>
      </c>
      <c r="J70" s="27">
        <f t="shared" si="9"/>
        <v>124748.36143952687</v>
      </c>
      <c r="K70" s="27">
        <f t="shared" si="10"/>
        <v>118510.94336755051</v>
      </c>
      <c r="L70" s="27">
        <f t="shared" si="11"/>
        <v>477162.48250619019</v>
      </c>
    </row>
    <row r="71" spans="1:12" s="3" customFormat="1" x14ac:dyDescent="0.2">
      <c r="A71" s="6" t="s">
        <v>31</v>
      </c>
      <c r="B71" s="9">
        <v>8</v>
      </c>
      <c r="C71" s="9" t="s">
        <v>41</v>
      </c>
      <c r="D71" s="27">
        <f t="shared" si="13"/>
        <v>464057.1629380529</v>
      </c>
      <c r="E71" s="27">
        <f t="shared" ref="E71:F71" si="18">+F17</f>
        <v>772664.61879536405</v>
      </c>
      <c r="F71" s="27">
        <f t="shared" si="18"/>
        <v>20090.820977603998</v>
      </c>
      <c r="G71" s="27">
        <f t="shared" si="12"/>
        <v>31691.936630600994</v>
      </c>
      <c r="H71" s="27">
        <f t="shared" si="7"/>
        <v>1288504.539341622</v>
      </c>
      <c r="I71" s="27">
        <f t="shared" si="8"/>
        <v>193275.68090124329</v>
      </c>
      <c r="J71" s="27">
        <f t="shared" si="9"/>
        <v>103080.36314732977</v>
      </c>
      <c r="K71" s="27">
        <f t="shared" si="10"/>
        <v>97926.344989963269</v>
      </c>
      <c r="L71" s="27">
        <f t="shared" si="11"/>
        <v>394282.38903853635</v>
      </c>
    </row>
    <row r="72" spans="1:12" s="3" customFormat="1" x14ac:dyDescent="0.2">
      <c r="A72" s="6" t="s">
        <v>32</v>
      </c>
      <c r="B72" s="9">
        <v>9</v>
      </c>
      <c r="C72" s="9" t="s">
        <v>41</v>
      </c>
      <c r="D72" s="27">
        <f t="shared" si="13"/>
        <v>429640.17792093888</v>
      </c>
      <c r="E72" s="27">
        <f t="shared" ref="E72:F72" si="19">+F18</f>
        <v>593699.2599543028</v>
      </c>
      <c r="F72" s="27">
        <f t="shared" si="19"/>
        <v>20090.820977603998</v>
      </c>
      <c r="G72" s="27">
        <f t="shared" si="12"/>
        <v>31691.936630600994</v>
      </c>
      <c r="H72" s="27">
        <f t="shared" si="7"/>
        <v>1075122.1954834468</v>
      </c>
      <c r="I72" s="27">
        <f t="shared" si="8"/>
        <v>161268.32932251701</v>
      </c>
      <c r="J72" s="27">
        <f t="shared" si="9"/>
        <v>86009.775638675754</v>
      </c>
      <c r="K72" s="27">
        <f t="shared" si="10"/>
        <v>81709.28685674195</v>
      </c>
      <c r="L72" s="27">
        <f t="shared" si="11"/>
        <v>328987.39181793469</v>
      </c>
    </row>
    <row r="73" spans="1:12" s="3" customFormat="1" x14ac:dyDescent="0.2">
      <c r="A73" s="6" t="s">
        <v>33</v>
      </c>
      <c r="B73" s="9">
        <v>10</v>
      </c>
      <c r="C73" s="9" t="s">
        <v>41</v>
      </c>
      <c r="D73" s="27">
        <f t="shared" si="13"/>
        <v>397844.52761272492</v>
      </c>
      <c r="E73" s="27">
        <f t="shared" ref="E73:F73" si="20">+F19</f>
        <v>448771.36245293694</v>
      </c>
      <c r="F73" s="27">
        <f t="shared" si="20"/>
        <v>20090.820977603998</v>
      </c>
      <c r="G73" s="27">
        <f t="shared" si="12"/>
        <v>31691.936630600994</v>
      </c>
      <c r="H73" s="27">
        <f t="shared" si="7"/>
        <v>898398.64767386683</v>
      </c>
      <c r="I73" s="27">
        <f t="shared" si="8"/>
        <v>134759.79715108001</v>
      </c>
      <c r="J73" s="27">
        <f t="shared" si="9"/>
        <v>71871.891813909344</v>
      </c>
      <c r="K73" s="27">
        <f t="shared" si="10"/>
        <v>68278.297223213871</v>
      </c>
      <c r="L73" s="27">
        <f t="shared" si="11"/>
        <v>274909.98618820321</v>
      </c>
    </row>
    <row r="74" spans="1:12" s="3" customFormat="1" x14ac:dyDescent="0.2">
      <c r="A74" s="6" t="s">
        <v>34</v>
      </c>
      <c r="B74" s="9">
        <v>11</v>
      </c>
      <c r="C74" s="9" t="s">
        <v>41</v>
      </c>
      <c r="D74" s="27">
        <f t="shared" si="13"/>
        <v>368398.96085657692</v>
      </c>
      <c r="E74" s="27">
        <f t="shared" ref="E74:F74" si="21">+F20</f>
        <v>339096.99765404704</v>
      </c>
      <c r="F74" s="27">
        <f t="shared" si="21"/>
        <v>20090.820977603998</v>
      </c>
      <c r="G74" s="27">
        <f t="shared" si="12"/>
        <v>31691.936630600994</v>
      </c>
      <c r="H74" s="27">
        <f t="shared" si="7"/>
        <v>759278.71611882898</v>
      </c>
      <c r="I74" s="27">
        <f t="shared" si="8"/>
        <v>113891.80741782434</v>
      </c>
      <c r="J74" s="27">
        <f t="shared" si="9"/>
        <v>60742.297289506321</v>
      </c>
      <c r="K74" s="27">
        <f t="shared" si="10"/>
        <v>57705.182425031002</v>
      </c>
      <c r="L74" s="27">
        <f t="shared" si="11"/>
        <v>232339.28713236167</v>
      </c>
    </row>
    <row r="75" spans="1:12" s="3" customFormat="1" x14ac:dyDescent="0.2">
      <c r="A75" s="6" t="s">
        <v>35</v>
      </c>
      <c r="B75" s="9">
        <v>12</v>
      </c>
      <c r="C75" s="9" t="s">
        <v>41</v>
      </c>
      <c r="D75" s="27">
        <f t="shared" si="13"/>
        <v>341110.86653692793</v>
      </c>
      <c r="E75" s="27">
        <f t="shared" ref="E75:F75" si="22">+F21</f>
        <v>250297.57482394497</v>
      </c>
      <c r="F75" s="27">
        <f t="shared" si="22"/>
        <v>74765.0247408</v>
      </c>
      <c r="G75" s="27">
        <f t="shared" si="12"/>
        <v>31691.936630600994</v>
      </c>
      <c r="H75" s="27">
        <f t="shared" si="7"/>
        <v>697865.40273227391</v>
      </c>
      <c r="I75" s="27">
        <f t="shared" si="8"/>
        <v>104679.81040984108</v>
      </c>
      <c r="J75" s="27">
        <f t="shared" si="9"/>
        <v>55829.232218581914</v>
      </c>
      <c r="K75" s="27">
        <f t="shared" si="10"/>
        <v>53037.770607652819</v>
      </c>
      <c r="L75" s="27">
        <f t="shared" si="11"/>
        <v>213546.8132360758</v>
      </c>
    </row>
    <row r="76" spans="1:12" s="3" customFormat="1" x14ac:dyDescent="0.2">
      <c r="A76" s="6" t="s">
        <v>35</v>
      </c>
      <c r="B76" s="9">
        <v>13</v>
      </c>
      <c r="C76" s="9" t="s">
        <v>41</v>
      </c>
      <c r="D76" s="27">
        <f t="shared" si="13"/>
        <v>315830.942546445</v>
      </c>
      <c r="E76" s="27">
        <f t="shared" ref="E76:F76" si="23">+F22</f>
        <v>186258.36788551795</v>
      </c>
      <c r="F76" s="27">
        <f t="shared" si="23"/>
        <v>72552.846188636977</v>
      </c>
      <c r="G76" s="27">
        <f t="shared" si="12"/>
        <v>52358.311533419997</v>
      </c>
      <c r="H76" s="27">
        <f t="shared" si="7"/>
        <v>627000.46815401991</v>
      </c>
      <c r="I76" s="27">
        <f t="shared" si="8"/>
        <v>94050.070223102986</v>
      </c>
      <c r="J76" s="27">
        <f t="shared" si="9"/>
        <v>50160.037452321594</v>
      </c>
      <c r="K76" s="27">
        <f t="shared" si="10"/>
        <v>47652.035579705509</v>
      </c>
      <c r="L76" s="27">
        <f t="shared" si="11"/>
        <v>191862.1432551301</v>
      </c>
    </row>
    <row r="77" spans="1:12" s="3" customFormat="1" x14ac:dyDescent="0.2">
      <c r="A77" s="6" t="s">
        <v>43</v>
      </c>
      <c r="B77" s="9">
        <v>14</v>
      </c>
      <c r="C77" s="9" t="s">
        <v>41</v>
      </c>
      <c r="D77" s="27">
        <f t="shared" si="13"/>
        <v>292388.23227367795</v>
      </c>
      <c r="E77" s="27">
        <f t="shared" ref="E77:F77" si="24">+F23</f>
        <v>140696.15151260697</v>
      </c>
      <c r="F77" s="27">
        <f t="shared" si="24"/>
        <v>71973.873131192988</v>
      </c>
      <c r="G77" s="27">
        <f t="shared" si="12"/>
        <v>52358.311533419997</v>
      </c>
      <c r="H77" s="27">
        <f t="shared" si="7"/>
        <v>557416.56845089793</v>
      </c>
      <c r="I77" s="27">
        <f t="shared" si="8"/>
        <v>83612.485267634693</v>
      </c>
      <c r="J77" s="27">
        <f t="shared" si="9"/>
        <v>44593.325476071834</v>
      </c>
      <c r="K77" s="27">
        <f t="shared" si="10"/>
        <v>42363.659202268245</v>
      </c>
      <c r="L77" s="27">
        <f t="shared" si="11"/>
        <v>170569.46994597476</v>
      </c>
    </row>
    <row r="78" spans="1:12" s="3" customFormat="1" x14ac:dyDescent="0.2">
      <c r="A78" s="6" t="s">
        <v>43</v>
      </c>
      <c r="B78" s="9">
        <v>15</v>
      </c>
      <c r="C78" s="9" t="s">
        <v>41</v>
      </c>
      <c r="D78" s="27">
        <f t="shared" si="13"/>
        <v>270748.54439633695</v>
      </c>
      <c r="E78" s="27">
        <f t="shared" ref="E78:F78" si="25">+F24</f>
        <v>113009.15843290798</v>
      </c>
      <c r="F78" s="27">
        <f t="shared" si="25"/>
        <v>61979.749625825993</v>
      </c>
      <c r="G78" s="27">
        <f t="shared" si="12"/>
        <v>52358.311533419997</v>
      </c>
      <c r="H78" s="27">
        <f t="shared" si="7"/>
        <v>498095.76398849091</v>
      </c>
      <c r="I78" s="27">
        <f t="shared" si="8"/>
        <v>74714.364598273634</v>
      </c>
      <c r="J78" s="27">
        <f t="shared" si="9"/>
        <v>39847.661119079276</v>
      </c>
      <c r="K78" s="27">
        <f t="shared" si="10"/>
        <v>37855.278063125312</v>
      </c>
      <c r="L78" s="27">
        <f t="shared" si="11"/>
        <v>152417.30378047822</v>
      </c>
    </row>
    <row r="79" spans="1:12" s="3" customFormat="1" x14ac:dyDescent="0.2">
      <c r="A79" s="6" t="s">
        <v>43</v>
      </c>
      <c r="B79" s="9">
        <v>16</v>
      </c>
      <c r="C79" s="9" t="s">
        <v>41</v>
      </c>
      <c r="D79" s="27">
        <f t="shared" si="13"/>
        <v>250645.18660056</v>
      </c>
      <c r="E79" s="27">
        <f t="shared" ref="E79:F79" si="26">+F25</f>
        <v>110987.31157482599</v>
      </c>
      <c r="F79" s="27">
        <f t="shared" si="26"/>
        <v>65300.866730927992</v>
      </c>
      <c r="G79" s="27">
        <f t="shared" si="12"/>
        <v>52358.311533419997</v>
      </c>
      <c r="H79" s="27">
        <f t="shared" si="7"/>
        <v>479291.676439734</v>
      </c>
      <c r="I79" s="27">
        <f t="shared" si="8"/>
        <v>71893.7514659601</v>
      </c>
      <c r="J79" s="27">
        <f t="shared" si="9"/>
        <v>38343.334115178724</v>
      </c>
      <c r="K79" s="27">
        <f t="shared" si="10"/>
        <v>36426.167409419781</v>
      </c>
      <c r="L79" s="27">
        <f t="shared" si="11"/>
        <v>146663.2529905586</v>
      </c>
    </row>
    <row r="80" spans="1:12" s="3" customFormat="1" x14ac:dyDescent="0.2">
      <c r="A80" s="6" t="s">
        <v>43</v>
      </c>
      <c r="B80" s="9">
        <v>17</v>
      </c>
      <c r="C80" s="9" t="s">
        <v>41</v>
      </c>
      <c r="D80" s="27">
        <f t="shared" si="13"/>
        <v>232087.27657229098</v>
      </c>
      <c r="E80" s="27">
        <f t="shared" ref="E80:F80" si="27">+F26</f>
        <v>85812.240972698986</v>
      </c>
      <c r="F80" s="27">
        <f t="shared" si="27"/>
        <v>60751.141444871995</v>
      </c>
      <c r="G80" s="27">
        <f t="shared" si="12"/>
        <v>52358.311533419997</v>
      </c>
      <c r="H80" s="27">
        <f t="shared" si="7"/>
        <v>431008.97052328195</v>
      </c>
      <c r="I80" s="27">
        <f t="shared" si="8"/>
        <v>64651.345578492292</v>
      </c>
      <c r="J80" s="27">
        <f t="shared" si="9"/>
        <v>34480.71764186256</v>
      </c>
      <c r="K80" s="27">
        <f t="shared" si="10"/>
        <v>32756.681759769428</v>
      </c>
      <c r="L80" s="27">
        <f t="shared" si="11"/>
        <v>131888.74498012426</v>
      </c>
    </row>
    <row r="81" spans="1:2" s="3" customFormat="1" x14ac:dyDescent="0.2"/>
    <row r="82" spans="1:2" s="3" customFormat="1" x14ac:dyDescent="0.2"/>
    <row r="83" spans="1:2" s="3" customFormat="1" x14ac:dyDescent="0.2"/>
    <row r="84" spans="1:2" s="3" customFormat="1" x14ac:dyDescent="0.2"/>
    <row r="85" spans="1:2" s="3" customFormat="1" x14ac:dyDescent="0.2"/>
    <row r="86" spans="1:2" s="3" customFormat="1" x14ac:dyDescent="0.2"/>
    <row r="87" spans="1:2" s="3" customFormat="1" x14ac:dyDescent="0.2">
      <c r="B87" s="1"/>
    </row>
    <row r="88" spans="1:2" x14ac:dyDescent="0.2">
      <c r="B88" s="3"/>
    </row>
    <row r="89" spans="1:2" s="3" customFormat="1" x14ac:dyDescent="0.2">
      <c r="A89" s="3" t="s">
        <v>69</v>
      </c>
      <c r="B89" s="1"/>
    </row>
  </sheetData>
  <mergeCells count="7">
    <mergeCell ref="A61:J61"/>
    <mergeCell ref="A43:B43"/>
    <mergeCell ref="A6:Q6"/>
    <mergeCell ref="A8:C8"/>
    <mergeCell ref="A28:F28"/>
    <mergeCell ref="A59:J59"/>
    <mergeCell ref="A60:J60"/>
  </mergeCells>
  <pageMargins left="0.7" right="0.7" top="0.75" bottom="0.75" header="0.3" footer="0.3"/>
  <pageSetup paperSize="229" scale="64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 2019</vt:lpstr>
      <vt:lpstr>'AÑO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2017-01-10T13:33:09Z</cp:lastPrinted>
  <dcterms:created xsi:type="dcterms:W3CDTF">2016-07-29T12:41:15Z</dcterms:created>
  <dcterms:modified xsi:type="dcterms:W3CDTF">2019-04-01T18:33:27Z</dcterms:modified>
</cp:coreProperties>
</file>