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ol\Ejecución Presupuestaria\06 Ejecución Presupestaria 2023\3° Trimestre 2023\Informe SECPLA\"/>
    </mc:Choice>
  </mc:AlternateContent>
  <xr:revisionPtr revIDLastSave="0" documentId="8_{8085D188-3442-4977-AE70-457605D29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cer Informe Trimestral" sheetId="1" r:id="rId1"/>
  </sheets>
  <calcPr calcId="181029"/>
</workbook>
</file>

<file path=xl/calcChain.xml><?xml version="1.0" encoding="utf-8"?>
<calcChain xmlns="http://schemas.openxmlformats.org/spreadsheetml/2006/main">
  <c r="L32" i="1" l="1"/>
  <c r="L140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11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40" i="1"/>
  <c r="G137" i="1" l="1"/>
  <c r="H137" i="1"/>
  <c r="I137" i="1"/>
  <c r="G134" i="1"/>
  <c r="H134" i="1"/>
  <c r="I134" i="1"/>
  <c r="G130" i="1"/>
  <c r="H130" i="1"/>
  <c r="I130" i="1"/>
  <c r="G127" i="1"/>
  <c r="H127" i="1"/>
  <c r="I127" i="1"/>
  <c r="G122" i="1"/>
  <c r="H122" i="1"/>
  <c r="I122" i="1"/>
  <c r="G120" i="1"/>
  <c r="H120" i="1"/>
  <c r="I120" i="1"/>
  <c r="G111" i="1"/>
  <c r="H111" i="1"/>
  <c r="I111" i="1"/>
  <c r="G101" i="1"/>
  <c r="H101" i="1"/>
  <c r="I101" i="1"/>
  <c r="G99" i="1"/>
  <c r="H99" i="1"/>
  <c r="I99" i="1"/>
  <c r="G91" i="1"/>
  <c r="H91" i="1"/>
  <c r="I91" i="1"/>
  <c r="G81" i="1"/>
  <c r="H81" i="1"/>
  <c r="I81" i="1"/>
  <c r="G58" i="1"/>
  <c r="H58" i="1"/>
  <c r="I58" i="1"/>
  <c r="G45" i="1"/>
  <c r="H45" i="1"/>
  <c r="I45" i="1"/>
  <c r="G40" i="1"/>
  <c r="H40" i="1"/>
  <c r="I4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7" i="1"/>
  <c r="H129" i="1" l="1"/>
  <c r="G129" i="1"/>
  <c r="G119" i="1"/>
  <c r="G80" i="1"/>
  <c r="I129" i="1"/>
  <c r="I119" i="1"/>
  <c r="H119" i="1"/>
  <c r="I80" i="1"/>
  <c r="H80" i="1"/>
  <c r="G29" i="1"/>
  <c r="H29" i="1"/>
  <c r="I29" i="1"/>
  <c r="G26" i="1"/>
  <c r="H26" i="1"/>
  <c r="I26" i="1"/>
  <c r="G22" i="1"/>
  <c r="H22" i="1"/>
  <c r="I22" i="1"/>
  <c r="G16" i="1"/>
  <c r="H16" i="1"/>
  <c r="I16" i="1"/>
  <c r="G13" i="1"/>
  <c r="H13" i="1"/>
  <c r="I13" i="1"/>
  <c r="G11" i="1"/>
  <c r="H11" i="1"/>
  <c r="I11" i="1"/>
  <c r="G7" i="1"/>
  <c r="H7" i="1"/>
  <c r="I7" i="1"/>
  <c r="K27" i="1" l="1"/>
  <c r="J113" i="1" l="1"/>
  <c r="K129" i="1" l="1"/>
  <c r="G140" i="1"/>
  <c r="K25" i="1"/>
  <c r="J25" i="1"/>
  <c r="J23" i="1"/>
  <c r="J11" i="1"/>
  <c r="J12" i="1"/>
  <c r="I32" i="1"/>
  <c r="J136" i="1"/>
  <c r="J59" i="1"/>
  <c r="K59" i="1"/>
  <c r="J134" i="1"/>
  <c r="J14" i="1"/>
  <c r="J15" i="1"/>
  <c r="J17" i="1"/>
  <c r="G32" i="1"/>
  <c r="H32" i="1"/>
  <c r="J13" i="1"/>
  <c r="J16" i="1"/>
  <c r="K23" i="1"/>
  <c r="K40" i="1"/>
  <c r="J93" i="1"/>
  <c r="K134" i="1"/>
  <c r="K118" i="1"/>
  <c r="K136" i="1"/>
  <c r="J40" i="1"/>
  <c r="J31" i="1"/>
  <c r="K30" i="1"/>
  <c r="K93" i="1"/>
  <c r="J133" i="1"/>
  <c r="J138" i="1"/>
  <c r="K29" i="1"/>
  <c r="J130" i="1"/>
  <c r="J137" i="1"/>
  <c r="K31" i="1"/>
  <c r="K133" i="1"/>
  <c r="K113" i="1"/>
  <c r="K121" i="1"/>
  <c r="K126" i="1"/>
  <c r="K132" i="1"/>
  <c r="K139" i="1"/>
  <c r="K104" i="1"/>
  <c r="J104" i="1"/>
  <c r="K103" i="1"/>
  <c r="J103" i="1"/>
  <c r="K102" i="1"/>
  <c r="J102" i="1"/>
  <c r="K98" i="1"/>
  <c r="J98" i="1"/>
  <c r="K96" i="1"/>
  <c r="J96" i="1"/>
  <c r="K95" i="1"/>
  <c r="J95" i="1"/>
  <c r="K94" i="1"/>
  <c r="J94" i="1"/>
  <c r="K92" i="1"/>
  <c r="J92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60" i="1"/>
  <c r="J60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4" i="1"/>
  <c r="J44" i="1"/>
  <c r="K43" i="1"/>
  <c r="J43" i="1"/>
  <c r="K42" i="1"/>
  <c r="J42" i="1"/>
  <c r="K41" i="1"/>
  <c r="J41" i="1"/>
  <c r="K138" i="1"/>
  <c r="K125" i="1"/>
  <c r="J125" i="1"/>
  <c r="K124" i="1"/>
  <c r="J124" i="1"/>
  <c r="K123" i="1"/>
  <c r="J123" i="1"/>
  <c r="K117" i="1"/>
  <c r="J117" i="1"/>
  <c r="K116" i="1"/>
  <c r="J116" i="1"/>
  <c r="K115" i="1"/>
  <c r="J115" i="1"/>
  <c r="K114" i="1"/>
  <c r="J114" i="1"/>
  <c r="J111" i="1"/>
  <c r="J81" i="1"/>
  <c r="K101" i="1"/>
  <c r="K130" i="1"/>
  <c r="K137" i="1"/>
  <c r="J45" i="1"/>
  <c r="K58" i="1"/>
  <c r="K81" i="1"/>
  <c r="K111" i="1"/>
  <c r="J101" i="1"/>
  <c r="K45" i="1"/>
  <c r="K91" i="1"/>
  <c r="J122" i="1"/>
  <c r="J91" i="1"/>
  <c r="J58" i="1"/>
  <c r="K120" i="1"/>
  <c r="K122" i="1"/>
  <c r="J28" i="1"/>
  <c r="K28" i="1"/>
  <c r="J8" i="1"/>
  <c r="K8" i="1"/>
  <c r="K21" i="1"/>
  <c r="J21" i="1"/>
  <c r="K20" i="1"/>
  <c r="J20" i="1"/>
  <c r="J24" i="1"/>
  <c r="K24" i="1"/>
  <c r="J18" i="1"/>
  <c r="K18" i="1"/>
  <c r="K17" i="1"/>
  <c r="K15" i="1"/>
  <c r="J19" i="1"/>
  <c r="K19" i="1"/>
  <c r="K12" i="1"/>
  <c r="K11" i="1"/>
  <c r="K10" i="1"/>
  <c r="J10" i="1"/>
  <c r="K9" i="1"/>
  <c r="J9" i="1"/>
  <c r="K14" i="1"/>
  <c r="K13" i="1"/>
  <c r="K22" i="1"/>
  <c r="J22" i="1"/>
  <c r="K7" i="1"/>
  <c r="J7" i="1"/>
  <c r="K16" i="1"/>
  <c r="J26" i="1"/>
  <c r="K26" i="1"/>
  <c r="K119" i="1" l="1"/>
  <c r="J119" i="1"/>
  <c r="H140" i="1"/>
  <c r="J129" i="1"/>
  <c r="K80" i="1"/>
  <c r="J80" i="1"/>
  <c r="I140" i="1"/>
  <c r="M140" i="1"/>
  <c r="M32" i="1"/>
  <c r="K32" i="1"/>
  <c r="J32" i="1"/>
  <c r="J140" i="1" l="1"/>
  <c r="K140" i="1"/>
</calcChain>
</file>

<file path=xl/sharedStrings.xml><?xml version="1.0" encoding="utf-8"?>
<sst xmlns="http://schemas.openxmlformats.org/spreadsheetml/2006/main" count="349" uniqueCount="225">
  <si>
    <t xml:space="preserve">INFORME PRESUPUESTARIO </t>
  </si>
  <si>
    <t>Avance %</t>
  </si>
  <si>
    <t>03</t>
  </si>
  <si>
    <t>Tributos sobre uso de Bs. Y Realiz. de Act.</t>
  </si>
  <si>
    <t>01</t>
  </si>
  <si>
    <t>Patentes y Tasa por Derechos</t>
  </si>
  <si>
    <t>02</t>
  </si>
  <si>
    <t>Permisos y Licencias</t>
  </si>
  <si>
    <t>Part.Impto. Territorial</t>
  </si>
  <si>
    <t>05</t>
  </si>
  <si>
    <t>Transferencias Corrientes</t>
  </si>
  <si>
    <t xml:space="preserve">03 </t>
  </si>
  <si>
    <t>De Otras Entidades públicas</t>
  </si>
  <si>
    <t>06</t>
  </si>
  <si>
    <t>Rentas de Propiedad</t>
  </si>
  <si>
    <t>Arriendo de Activos No Financieros</t>
  </si>
  <si>
    <t>Intereses</t>
  </si>
  <si>
    <t>08</t>
  </si>
  <si>
    <t>Otros Ingresos Corrientes</t>
  </si>
  <si>
    <t>Recuperación y reembolsos por licencias médicas</t>
  </si>
  <si>
    <t>Multas y Sanciones Pecuniarias</t>
  </si>
  <si>
    <t>Part.F.C.M. At.38 D.L. N°3.063,de1979</t>
  </si>
  <si>
    <t>04</t>
  </si>
  <si>
    <t>Fondos de Terceros</t>
  </si>
  <si>
    <t>Otros</t>
  </si>
  <si>
    <t>Venta de Activos No Financieros</t>
  </si>
  <si>
    <t>Vehículos</t>
  </si>
  <si>
    <t>Mobiliario y Otros</t>
  </si>
  <si>
    <t>12</t>
  </si>
  <si>
    <t>Recuperación de Préstamos</t>
  </si>
  <si>
    <t>10</t>
  </si>
  <si>
    <t>Ingresos por Percibir</t>
  </si>
  <si>
    <t>15</t>
  </si>
  <si>
    <t>Saldo Inicial de Caja</t>
  </si>
  <si>
    <t>TOTAL GENERAL</t>
  </si>
  <si>
    <t>Personal a Contrata</t>
  </si>
  <si>
    <t>Otras Remuneraciones</t>
  </si>
  <si>
    <t>22</t>
  </si>
  <si>
    <t>Alimentos y Bebidas</t>
  </si>
  <si>
    <t>Textiles, Vestuario y Calzado</t>
  </si>
  <si>
    <t>Servicios Básicos</t>
  </si>
  <si>
    <t>07</t>
  </si>
  <si>
    <t>Publicidad y Difusión</t>
  </si>
  <si>
    <t>Servicios Generales</t>
  </si>
  <si>
    <t>09</t>
  </si>
  <si>
    <t>Arriendos</t>
  </si>
  <si>
    <t>Servicios Financieros y de Seguros</t>
  </si>
  <si>
    <t>23</t>
  </si>
  <si>
    <t>24</t>
  </si>
  <si>
    <t>Al Sector Privado</t>
  </si>
  <si>
    <t>001</t>
  </si>
  <si>
    <t>002</t>
  </si>
  <si>
    <t>003</t>
  </si>
  <si>
    <t>004</t>
  </si>
  <si>
    <t>005</t>
  </si>
  <si>
    <t>006</t>
  </si>
  <si>
    <t>007</t>
  </si>
  <si>
    <t>008</t>
  </si>
  <si>
    <t>999</t>
  </si>
  <si>
    <t>Otras Transferencias al Sector Privado</t>
  </si>
  <si>
    <t>080</t>
  </si>
  <si>
    <t>090</t>
  </si>
  <si>
    <t>091</t>
  </si>
  <si>
    <t>092</t>
  </si>
  <si>
    <t>100</t>
  </si>
  <si>
    <t>26</t>
  </si>
  <si>
    <t>Devoluciones</t>
  </si>
  <si>
    <t>29</t>
  </si>
  <si>
    <t>Máquinas y Equipos</t>
  </si>
  <si>
    <t>Equipos Informáticos</t>
  </si>
  <si>
    <t>Programas Informáticos</t>
  </si>
  <si>
    <t>31</t>
  </si>
  <si>
    <t>Estudios Básicos</t>
  </si>
  <si>
    <t>Consultorías</t>
  </si>
  <si>
    <t>Proyectos</t>
  </si>
  <si>
    <t>Obras Civiles</t>
  </si>
  <si>
    <t>Equipamiento</t>
  </si>
  <si>
    <t>33</t>
  </si>
  <si>
    <t>34</t>
  </si>
  <si>
    <t>Cuenta</t>
  </si>
  <si>
    <t>03.01</t>
  </si>
  <si>
    <t>03.02</t>
  </si>
  <si>
    <t>03.03</t>
  </si>
  <si>
    <t>05.03</t>
  </si>
  <si>
    <t>06.01</t>
  </si>
  <si>
    <t>06.03</t>
  </si>
  <si>
    <t>08.01</t>
  </si>
  <si>
    <t>08.02</t>
  </si>
  <si>
    <t>08.03</t>
  </si>
  <si>
    <t>08.04</t>
  </si>
  <si>
    <t>08.99</t>
  </si>
  <si>
    <t>10.03</t>
  </si>
  <si>
    <t>10.04</t>
  </si>
  <si>
    <t>12.10</t>
  </si>
  <si>
    <t>21</t>
  </si>
  <si>
    <t>21.01</t>
  </si>
  <si>
    <t>21.02</t>
  </si>
  <si>
    <t>21.03</t>
  </si>
  <si>
    <t>21.04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</si>
  <si>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</si>
  <si>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</si>
  <si>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</si>
  <si>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</si>
  <si>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</si>
  <si>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</si>
  <si>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</si>
  <si>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</si>
  <si>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</si>
  <si>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</si>
  <si>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</si>
  <si>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</si>
  <si>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24.01</t>
  </si>
  <si>
    <t>24.01.001</t>
  </si>
  <si>
    <t>24.01.002</t>
  </si>
  <si>
    <t>24.01.003</t>
  </si>
  <si>
    <t>24.01.004</t>
  </si>
  <si>
    <t>24.01.006</t>
  </si>
  <si>
    <t>24.01.005</t>
  </si>
  <si>
    <t>24.01.007</t>
  </si>
  <si>
    <t>24.01.008</t>
  </si>
  <si>
    <t>24.01.999</t>
  </si>
  <si>
    <t>24.03</t>
  </si>
  <si>
    <t>24.03.002</t>
  </si>
  <si>
    <t>24.03.080</t>
  </si>
  <si>
    <t>24.03.090</t>
  </si>
  <si>
    <t>24.03.091</t>
  </si>
  <si>
    <t>24.03.092</t>
  </si>
  <si>
    <t>24.03.100</t>
  </si>
  <si>
    <t>26.01</t>
  </si>
  <si>
    <t>26.02</t>
  </si>
  <si>
    <t>26.04</t>
  </si>
  <si>
    <t>29.03</t>
  </si>
  <si>
    <t>29.04</t>
  </si>
  <si>
    <t>29.05</t>
  </si>
  <si>
    <t>29.06</t>
  </si>
  <si>
    <t>29.07</t>
  </si>
  <si>
    <t>31.01</t>
  </si>
  <si>
    <t>31.01.002</t>
  </si>
  <si>
    <t>31.02</t>
  </si>
  <si>
    <t>31.02.002</t>
  </si>
  <si>
    <t>31.02.004</t>
  </si>
  <si>
    <t>31.02.005</t>
  </si>
  <si>
    <t>32.06</t>
  </si>
  <si>
    <t>33.01.003</t>
  </si>
  <si>
    <t>33.03</t>
  </si>
  <si>
    <t>34.01</t>
  </si>
  <si>
    <t>Sub</t>
  </si>
  <si>
    <t>Item</t>
  </si>
  <si>
    <t>Asig</t>
  </si>
  <si>
    <t>Ingreso</t>
  </si>
  <si>
    <t>Vigente M$</t>
  </si>
  <si>
    <t>Percibido M$</t>
  </si>
  <si>
    <t>Ingresos</t>
  </si>
  <si>
    <t>Nombre Cuenta</t>
  </si>
  <si>
    <t>Devengado M$</t>
  </si>
  <si>
    <t>C x P Gastos en Personal</t>
  </si>
  <si>
    <t>Personal de Planta</t>
  </si>
  <si>
    <t>Otras Gastos en Personal</t>
  </si>
  <si>
    <t>C x P Bienes y Servicios de Consumo</t>
  </si>
  <si>
    <t>Combustibles y Lubricantes</t>
  </si>
  <si>
    <t>Materiales de Uso o Consumo</t>
  </si>
  <si>
    <t>Mantenimiento y Reparaciones</t>
  </si>
  <si>
    <t>Servicios Técnicos y Profesionales</t>
  </si>
  <si>
    <t>Otros Gastos en Bienes y Servicios  de Consumo</t>
  </si>
  <si>
    <t>C x P Prestaciones de Seguridad Social</t>
  </si>
  <si>
    <t>C x P Transferencias Corrientes</t>
  </si>
  <si>
    <t>Fondos de Emergencia ¹</t>
  </si>
  <si>
    <t xml:space="preserve">Educación  Personas Jurídicas Privadas, Art. 13, </t>
  </si>
  <si>
    <t>Salud  Personas Jurídicas Privadas, Art. 13, D.F.</t>
  </si>
  <si>
    <t>Organizaciones Comunitarias ¹</t>
  </si>
  <si>
    <t>Otras Personas Jurídicas Privadas ¹</t>
  </si>
  <si>
    <t>Voluntariado ¹</t>
  </si>
  <si>
    <t>Asistencia Social a Personas Naturales ¹</t>
  </si>
  <si>
    <t>Premios y Otros ¹</t>
  </si>
  <si>
    <t>Otras Transferencias al Sector Privado ¹</t>
  </si>
  <si>
    <t>A  Otras  Entidades  Públicas</t>
  </si>
  <si>
    <t>Alos Servicios de Salud ¹</t>
  </si>
  <si>
    <t>A las Asociaciones ¹</t>
  </si>
  <si>
    <t>Al Fondo Común Municipal  Permisos de Circulación ¹</t>
  </si>
  <si>
    <t>Al Fondo Común Municipal  Patentes Municipales ¹</t>
  </si>
  <si>
    <t>Al Fondo Común Municipal  Multas ¹</t>
  </si>
  <si>
    <t>A Otras Municipalidades</t>
  </si>
  <si>
    <t>C x P Otros Gastos Corrientes</t>
  </si>
  <si>
    <t>Compensaciones por daños a terceros y/o a la propi</t>
  </si>
  <si>
    <t>Aplicación Fondos de Terceros</t>
  </si>
  <si>
    <t>C x P Adquisición de Activos no Financieros</t>
  </si>
  <si>
    <t>C x P Iniciativas de Inversión</t>
  </si>
  <si>
    <t>C x P Transferencias de Capital</t>
  </si>
  <si>
    <t>C x P Servicio de la Deuda</t>
  </si>
  <si>
    <t>Deuda Flotante</t>
  </si>
  <si>
    <t>Prestaciones Sociales del Empleador</t>
  </si>
  <si>
    <t>Percibido/inicial</t>
  </si>
  <si>
    <t>Devengado/inicial</t>
  </si>
  <si>
    <t>C x C Transferencias para Gastos de Capital</t>
  </si>
  <si>
    <t>De Otras Entidades Públicas</t>
  </si>
  <si>
    <t>Gastos</t>
  </si>
  <si>
    <t>Por Anticipos a Contratistas</t>
  </si>
  <si>
    <t>Gastos Administrativos</t>
  </si>
  <si>
    <t>Amortización Deuda Interna</t>
  </si>
  <si>
    <t>DIRECCION DE SECPLA</t>
  </si>
  <si>
    <t>Organizaciones Comunitarias</t>
  </si>
  <si>
    <t>Gasto</t>
  </si>
  <si>
    <t>Otros Activos no Financieros</t>
  </si>
  <si>
    <t>Obligado M$</t>
  </si>
  <si>
    <t>A Otras Entidades Públicas</t>
  </si>
  <si>
    <t>099</t>
  </si>
  <si>
    <t>Prestaciones Previsionales</t>
  </si>
  <si>
    <t>C x P Íntegros al Fisco</t>
  </si>
  <si>
    <t>Otros Integros al Fisco</t>
  </si>
  <si>
    <t>A los Servicios Regionales de Vivienda y Urbanización</t>
  </si>
  <si>
    <t>C x P Préstamos</t>
  </si>
  <si>
    <t>Por  Anticipos  a Contratistas</t>
  </si>
  <si>
    <t>A Otras Entidades Públicas ¹</t>
  </si>
  <si>
    <t>Edificios</t>
  </si>
  <si>
    <t>Educ.-Pers.Juríd.Priv., Art.13 DFL 1-3063/80</t>
  </si>
  <si>
    <t>Valor Real Ingreso (5,1%)</t>
  </si>
  <si>
    <t>Valor Real Gasto (5,1%)</t>
  </si>
  <si>
    <t>Percibido a Septiembre 
2022 M$</t>
  </si>
  <si>
    <t>ANEXO 1</t>
  </si>
  <si>
    <t>Percibido
/vigente</t>
  </si>
  <si>
    <t>Devengado
/vigente</t>
  </si>
  <si>
    <t>Devengado a Septiembre 
2022 M$</t>
  </si>
  <si>
    <t>Percibido a 
Septiembre
 2022 M$</t>
  </si>
  <si>
    <t>Devengado a 
Septiembre
 2022 M$</t>
  </si>
  <si>
    <t>Devengado a 
Septiembre 
2022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</si>
</sst>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0.0%"/>
    <numFmt numFmtId="166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6.95"/>
      <color indexed="8"/>
      <name val="Times New Roman"/>
      <family val="1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4" fontId="0" fillId="2" borderId="0" xfId="2" applyFont="1" applyFill="1" applyAlignment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4" fillId="2" borderId="0" xfId="2" applyNumberFormat="1" applyFont="1" applyFill="1" applyBorder="1" applyAlignment="1">
      <alignment horizontal="right" vertical="center"/>
    </xf>
    <xf numFmtId="9" fontId="3" fillId="2" borderId="0" xfId="1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6" fontId="8" fillId="0" borderId="3" xfId="2" applyNumberFormat="1" applyFont="1" applyFill="1" applyBorder="1" applyAlignment="1">
      <alignment horizontal="right" vertical="center"/>
    </xf>
    <xf numFmtId="0" fontId="6" fillId="0" borderId="4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6" fontId="4" fillId="0" borderId="3" xfId="2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2" borderId="23" xfId="0" quotePrefix="1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2" borderId="22" xfId="1" applyNumberFormat="1" applyFont="1" applyFill="1" applyBorder="1" applyAlignment="1">
      <alignment horizontal="center" vertical="center"/>
    </xf>
    <xf numFmtId="165" fontId="3" fillId="2" borderId="25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6" fontId="4" fillId="0" borderId="5" xfId="2" applyNumberFormat="1" applyFont="1" applyFill="1" applyBorder="1" applyAlignment="1">
      <alignment horizontal="right" vertical="center"/>
    </xf>
    <xf numFmtId="166" fontId="4" fillId="0" borderId="20" xfId="2" applyNumberFormat="1" applyFont="1" applyFill="1" applyBorder="1" applyAlignment="1">
      <alignment horizontal="right" vertical="center"/>
    </xf>
    <xf numFmtId="166" fontId="8" fillId="0" borderId="20" xfId="2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6" fontId="8" fillId="0" borderId="0" xfId="2" applyNumberFormat="1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166" fontId="8" fillId="0" borderId="9" xfId="2" applyNumberFormat="1" applyFont="1" applyFill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center" vertical="center"/>
    </xf>
    <xf numFmtId="166" fontId="4" fillId="0" borderId="24" xfId="2" applyNumberFormat="1" applyFont="1" applyFill="1" applyBorder="1" applyAlignment="1">
      <alignment horizontal="right" vertical="center"/>
    </xf>
    <xf numFmtId="166" fontId="4" fillId="0" borderId="9" xfId="2" applyNumberFormat="1" applyFont="1" applyFill="1" applyBorder="1" applyAlignment="1">
      <alignment horizontal="right" vertical="center"/>
    </xf>
    <xf numFmtId="166" fontId="0" fillId="2" borderId="0" xfId="0" applyNumberFormat="1" applyFill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16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17" xfId="0" applyFont="1" applyFill="1" applyBorder="1" applyAlignment="1">
      <alignment horizontal="center" vertical="center" textRotation="90"/>
    </xf>
    <xf numFmtId="0" fontId="7" fillId="4" borderId="19" xfId="0" applyFont="1" applyFill="1" applyBorder="1" applyAlignment="1">
      <alignment horizontal="center" vertical="center" textRotation="90"/>
    </xf>
    <xf numFmtId="0" fontId="7" fillId="4" borderId="0" xfId="0" applyFont="1" applyFill="1" applyAlignment="1">
      <alignment horizontal="center" vertical="center" textRotation="90"/>
    </xf>
  </cellXfs>
  <cellStyles count="4">
    <cellStyle name="Moneda" xfId="2" builtinId="4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"/>
  <sheetViews>
    <sheetView tabSelected="1" topLeftCell="C1" zoomScaleNormal="100" zoomScaleSheetLayoutView="85" workbookViewId="0">
      <selection activeCell="Q11" sqref="Q11"/>
    </sheetView>
  </sheetViews>
  <sheetFormatPr baseColWidth="10" defaultRowHeight="15" x14ac:dyDescent="0.25"/>
  <cols>
    <col min="1" max="1" width="11.42578125" style="3" hidden="1" customWidth="1"/>
    <col min="2" max="2" width="12.5703125" style="3" hidden="1" customWidth="1"/>
    <col min="3" max="5" width="4.28515625" style="6" customWidth="1"/>
    <col min="6" max="6" width="43.42578125" style="3" customWidth="1"/>
    <col min="7" max="7" width="17.7109375" style="35" customWidth="1"/>
    <col min="8" max="8" width="17.7109375" style="35" hidden="1" customWidth="1"/>
    <col min="9" max="9" width="16.7109375" style="35" customWidth="1"/>
    <col min="10" max="10" width="14.85546875" style="3" hidden="1" customWidth="1"/>
    <col min="11" max="11" width="18.5703125" style="3" customWidth="1"/>
    <col min="12" max="12" width="21.28515625" style="35" hidden="1" customWidth="1"/>
    <col min="13" max="13" width="24.28515625" style="35" customWidth="1"/>
    <col min="14" max="15" width="14" style="3" bestFit="1" customWidth="1"/>
    <col min="16" max="16" width="13" style="3" bestFit="1" customWidth="1"/>
    <col min="17" max="16384" width="11.42578125" style="3"/>
  </cols>
  <sheetData>
    <row r="1" spans="1:13" x14ac:dyDescent="0.25">
      <c r="G1" s="6"/>
      <c r="H1" s="6"/>
      <c r="I1" s="3"/>
      <c r="J1" s="6"/>
      <c r="L1" s="3"/>
      <c r="M1" s="3"/>
    </row>
    <row r="2" spans="1:13" x14ac:dyDescent="0.25">
      <c r="C2" s="91" t="s">
        <v>199</v>
      </c>
      <c r="D2" s="91"/>
      <c r="E2" s="91"/>
      <c r="F2" s="91"/>
      <c r="G2" s="91"/>
      <c r="H2" s="91"/>
      <c r="I2" s="91"/>
      <c r="J2" s="62"/>
      <c r="L2" s="3"/>
      <c r="M2" s="3"/>
    </row>
    <row r="3" spans="1:13" ht="21" x14ac:dyDescent="0.25">
      <c r="F3" s="28" t="s">
        <v>0</v>
      </c>
      <c r="G3" s="3"/>
      <c r="H3" s="6"/>
      <c r="I3" s="28"/>
      <c r="J3" s="6"/>
      <c r="K3" s="5"/>
      <c r="L3" s="3"/>
      <c r="M3" s="28" t="s">
        <v>218</v>
      </c>
    </row>
    <row r="4" spans="1:13" ht="15.75" thickBot="1" x14ac:dyDescent="0.3">
      <c r="F4" s="5"/>
      <c r="G4" s="6"/>
      <c r="H4" s="6"/>
      <c r="I4" s="5"/>
      <c r="J4" s="6"/>
      <c r="K4" s="5"/>
      <c r="L4" s="5"/>
      <c r="M4" s="5"/>
    </row>
    <row r="5" spans="1:13" x14ac:dyDescent="0.25">
      <c r="A5" s="7"/>
      <c r="C5" s="92" t="s">
        <v>146</v>
      </c>
      <c r="D5" s="94" t="s">
        <v>147</v>
      </c>
      <c r="E5" s="94" t="s">
        <v>148</v>
      </c>
      <c r="F5" s="25" t="s">
        <v>152</v>
      </c>
      <c r="G5" s="83"/>
      <c r="H5" s="25" t="s">
        <v>149</v>
      </c>
      <c r="I5" s="25" t="s">
        <v>149</v>
      </c>
      <c r="J5" s="27" t="s">
        <v>1</v>
      </c>
      <c r="K5" s="25" t="s">
        <v>1</v>
      </c>
      <c r="L5" s="70" t="s">
        <v>149</v>
      </c>
      <c r="M5" s="70" t="s">
        <v>215</v>
      </c>
    </row>
    <row r="6" spans="1:13" ht="50.25" customHeight="1" thickBot="1" x14ac:dyDescent="0.3">
      <c r="A6" s="8" t="s">
        <v>79</v>
      </c>
      <c r="C6" s="96"/>
      <c r="D6" s="97"/>
      <c r="E6" s="97"/>
      <c r="F6" s="44" t="s">
        <v>153</v>
      </c>
      <c r="G6" s="45" t="s">
        <v>150</v>
      </c>
      <c r="H6" s="44" t="s">
        <v>154</v>
      </c>
      <c r="I6" s="44" t="s">
        <v>151</v>
      </c>
      <c r="J6" s="43" t="s">
        <v>191</v>
      </c>
      <c r="K6" s="90" t="s">
        <v>219</v>
      </c>
      <c r="L6" s="84" t="s">
        <v>217</v>
      </c>
      <c r="M6" s="84" t="s">
        <v>222</v>
      </c>
    </row>
    <row r="7" spans="1:13" ht="22.5" customHeight="1" x14ac:dyDescent="0.25">
      <c r="A7" s="1" t="s">
        <v>2</v>
      </c>
      <c r="C7" s="16" t="s">
        <v>2</v>
      </c>
      <c r="D7" s="17"/>
      <c r="E7" s="18"/>
      <c r="F7" s="19" t="s">
        <v>3</v>
      </c>
      <c r="G7" s="63">
        <f t="shared" ref="G7:I7" si="0">SUM(G8:G10)</f>
        <v>140195405</v>
      </c>
      <c r="H7" s="63">
        <f t="shared" si="0"/>
        <v>143278554.76499999</v>
      </c>
      <c r="I7" s="63">
        <f t="shared" si="0"/>
        <v>118894377.111</v>
      </c>
      <c r="J7" s="54" t="e">
        <f>I7/#REF!</f>
        <v>#REF!</v>
      </c>
      <c r="K7" s="54">
        <f>I7/G7</f>
        <v>0.8480618684399821</v>
      </c>
      <c r="L7" s="41">
        <v>101897407.34099999</v>
      </c>
      <c r="M7" s="41">
        <f>L7*1.051</f>
        <v>107094175.11539099</v>
      </c>
    </row>
    <row r="8" spans="1:13" s="35" customFormat="1" ht="22.5" customHeight="1" x14ac:dyDescent="0.25">
      <c r="A8" s="34" t="s">
        <v>80</v>
      </c>
      <c r="C8" s="36"/>
      <c r="D8" s="31" t="s">
        <v>4</v>
      </c>
      <c r="E8" s="32"/>
      <c r="F8" s="37" t="s">
        <v>5</v>
      </c>
      <c r="G8" s="38">
        <v>83134174</v>
      </c>
      <c r="H8" s="38">
        <v>99053609.023000002</v>
      </c>
      <c r="I8" s="38">
        <v>75437879.434</v>
      </c>
      <c r="J8" s="54" t="e">
        <f>I8/#REF!</f>
        <v>#REF!</v>
      </c>
      <c r="K8" s="54">
        <f>I8/G8</f>
        <v>0.90742321483822042</v>
      </c>
      <c r="L8" s="38">
        <v>66102851.858000003</v>
      </c>
      <c r="M8" s="38">
        <f>L8*1.051</f>
        <v>69474097.302757993</v>
      </c>
    </row>
    <row r="9" spans="1:13" s="35" customFormat="1" ht="22.5" customHeight="1" x14ac:dyDescent="0.25">
      <c r="A9" s="34" t="s">
        <v>81</v>
      </c>
      <c r="C9" s="36"/>
      <c r="D9" s="31" t="s">
        <v>6</v>
      </c>
      <c r="E9" s="32"/>
      <c r="F9" s="37" t="s">
        <v>7</v>
      </c>
      <c r="G9" s="38">
        <v>25717112</v>
      </c>
      <c r="H9" s="38">
        <v>25332674.109999999</v>
      </c>
      <c r="I9" s="38">
        <v>24564226.045000002</v>
      </c>
      <c r="J9" s="54" t="e">
        <f>I9/#REF!</f>
        <v>#REF!</v>
      </c>
      <c r="K9" s="54">
        <f>I9/G9</f>
        <v>0.95517047345751738</v>
      </c>
      <c r="L9" s="38">
        <v>19330992.089000002</v>
      </c>
      <c r="M9" s="38">
        <f>L9*1.051</f>
        <v>20316872.685539</v>
      </c>
    </row>
    <row r="10" spans="1:13" s="35" customFormat="1" ht="22.5" customHeight="1" x14ac:dyDescent="0.25">
      <c r="A10" s="34" t="s">
        <v>82</v>
      </c>
      <c r="C10" s="36"/>
      <c r="D10" s="31" t="s">
        <v>2</v>
      </c>
      <c r="E10" s="33"/>
      <c r="F10" s="37" t="s">
        <v>8</v>
      </c>
      <c r="G10" s="38">
        <v>31344119</v>
      </c>
      <c r="H10" s="38">
        <v>18892271.631999999</v>
      </c>
      <c r="I10" s="38">
        <v>18892271.631999999</v>
      </c>
      <c r="J10" s="54" t="e">
        <f>I10/#REF!</f>
        <v>#REF!</v>
      </c>
      <c r="K10" s="54">
        <f>I10/G10</f>
        <v>0.60273736301218095</v>
      </c>
      <c r="L10" s="38">
        <v>16463563.393999999</v>
      </c>
      <c r="M10" s="38">
        <f>L10*1.051</f>
        <v>17303205.127093997</v>
      </c>
    </row>
    <row r="11" spans="1:13" s="35" customFormat="1" ht="22.5" customHeight="1" x14ac:dyDescent="0.25">
      <c r="A11" s="34" t="s">
        <v>9</v>
      </c>
      <c r="C11" s="39" t="s">
        <v>9</v>
      </c>
      <c r="D11" s="31"/>
      <c r="E11" s="33"/>
      <c r="F11" s="40" t="s">
        <v>10</v>
      </c>
      <c r="G11" s="41">
        <f t="shared" ref="G11:I11" si="1">SUM(G12)</f>
        <v>13633999</v>
      </c>
      <c r="H11" s="41">
        <f t="shared" si="1"/>
        <v>10723383.743000001</v>
      </c>
      <c r="I11" s="41">
        <f t="shared" si="1"/>
        <v>10723383.743000001</v>
      </c>
      <c r="J11" s="54" t="e">
        <f>I11/#REF!</f>
        <v>#REF!</v>
      </c>
      <c r="K11" s="54">
        <f>I11/G11</f>
        <v>0.78651786192737738</v>
      </c>
      <c r="L11" s="41">
        <v>9221945.7300000004</v>
      </c>
      <c r="M11" s="41">
        <f>L11*1.051</f>
        <v>9692264.9622300006</v>
      </c>
    </row>
    <row r="12" spans="1:13" s="35" customFormat="1" ht="22.5" customHeight="1" x14ac:dyDescent="0.25">
      <c r="A12" s="34" t="s">
        <v>83</v>
      </c>
      <c r="C12" s="36"/>
      <c r="D12" s="31" t="s">
        <v>11</v>
      </c>
      <c r="E12" s="32"/>
      <c r="F12" s="37" t="s">
        <v>12</v>
      </c>
      <c r="G12" s="38">
        <v>13633999</v>
      </c>
      <c r="H12" s="38">
        <v>10723383.743000001</v>
      </c>
      <c r="I12" s="38">
        <v>10723383.743000001</v>
      </c>
      <c r="J12" s="54" t="e">
        <f>I12/#REF!</f>
        <v>#REF!</v>
      </c>
      <c r="K12" s="54">
        <f>I12/G12</f>
        <v>0.78651786192737738</v>
      </c>
      <c r="L12" s="38">
        <v>9221945.7300000004</v>
      </c>
      <c r="M12" s="38">
        <f>L12*1.051</f>
        <v>9692264.9622300006</v>
      </c>
    </row>
    <row r="13" spans="1:13" s="35" customFormat="1" ht="22.5" customHeight="1" x14ac:dyDescent="0.25">
      <c r="A13" s="34" t="s">
        <v>13</v>
      </c>
      <c r="C13" s="39" t="s">
        <v>13</v>
      </c>
      <c r="D13" s="31"/>
      <c r="E13" s="33"/>
      <c r="F13" s="40" t="s">
        <v>14</v>
      </c>
      <c r="G13" s="41">
        <f t="shared" ref="G13:I13" si="2">SUM(G14:G15)</f>
        <v>1420000</v>
      </c>
      <c r="H13" s="41">
        <f t="shared" si="2"/>
        <v>714666.17700000003</v>
      </c>
      <c r="I13" s="41">
        <f t="shared" si="2"/>
        <v>714666.17700000003</v>
      </c>
      <c r="J13" s="54" t="e">
        <f>I13/#REF!</f>
        <v>#REF!</v>
      </c>
      <c r="K13" s="54">
        <f>I13/G13</f>
        <v>0.5032860401408451</v>
      </c>
      <c r="L13" s="41">
        <v>901238.60899999994</v>
      </c>
      <c r="M13" s="41">
        <f>L13*1.051</f>
        <v>947201.77805899992</v>
      </c>
    </row>
    <row r="14" spans="1:13" s="35" customFormat="1" ht="22.5" customHeight="1" x14ac:dyDescent="0.25">
      <c r="A14" s="34" t="s">
        <v>84</v>
      </c>
      <c r="C14" s="36"/>
      <c r="D14" s="31" t="s">
        <v>4</v>
      </c>
      <c r="E14" s="33"/>
      <c r="F14" s="37" t="s">
        <v>15</v>
      </c>
      <c r="G14" s="38">
        <v>20000</v>
      </c>
      <c r="H14" s="38">
        <v>19296.108</v>
      </c>
      <c r="I14" s="38">
        <v>19296.108</v>
      </c>
      <c r="J14" s="54" t="e">
        <f>I14/#REF!</f>
        <v>#REF!</v>
      </c>
      <c r="K14" s="54">
        <f>I14/G14</f>
        <v>0.96480540000000004</v>
      </c>
      <c r="L14" s="38">
        <v>17549.21</v>
      </c>
      <c r="M14" s="38">
        <f>L14*1.051</f>
        <v>18444.219709999998</v>
      </c>
    </row>
    <row r="15" spans="1:13" s="35" customFormat="1" ht="22.5" customHeight="1" x14ac:dyDescent="0.25">
      <c r="A15" s="34" t="s">
        <v>85</v>
      </c>
      <c r="C15" s="36"/>
      <c r="D15" s="31" t="s">
        <v>2</v>
      </c>
      <c r="E15" s="32"/>
      <c r="F15" s="37" t="s">
        <v>16</v>
      </c>
      <c r="G15" s="38">
        <v>1400000</v>
      </c>
      <c r="H15" s="38">
        <v>695370.06900000002</v>
      </c>
      <c r="I15" s="38">
        <v>695370.06900000002</v>
      </c>
      <c r="J15" s="54" t="e">
        <f>I15/#REF!</f>
        <v>#REF!</v>
      </c>
      <c r="K15" s="54">
        <f>I15/G15</f>
        <v>0.49669290642857145</v>
      </c>
      <c r="L15" s="38">
        <v>883689.39899999998</v>
      </c>
      <c r="M15" s="38">
        <f>L15*1.051</f>
        <v>928757.55834899994</v>
      </c>
    </row>
    <row r="16" spans="1:13" s="35" customFormat="1" ht="22.5" customHeight="1" x14ac:dyDescent="0.25">
      <c r="A16" s="34" t="s">
        <v>17</v>
      </c>
      <c r="C16" s="39" t="s">
        <v>17</v>
      </c>
      <c r="D16" s="31"/>
      <c r="E16" s="33"/>
      <c r="F16" s="40" t="s">
        <v>18</v>
      </c>
      <c r="G16" s="41">
        <f t="shared" ref="G16:I16" si="3">SUM(G17:G21)</f>
        <v>17157695</v>
      </c>
      <c r="H16" s="41">
        <f t="shared" si="3"/>
        <v>12926206.818999998</v>
      </c>
      <c r="I16" s="41">
        <f t="shared" si="3"/>
        <v>12260472.583999999</v>
      </c>
      <c r="J16" s="54" t="e">
        <f>I16/#REF!</f>
        <v>#REF!</v>
      </c>
      <c r="K16" s="54">
        <f>I16/G16</f>
        <v>0.71457573899058113</v>
      </c>
      <c r="L16" s="41">
        <v>11193871.644999998</v>
      </c>
      <c r="M16" s="41">
        <f>L16*1.051</f>
        <v>11764759.098894997</v>
      </c>
    </row>
    <row r="17" spans="1:18" s="35" customFormat="1" ht="22.5" customHeight="1" x14ac:dyDescent="0.25">
      <c r="A17" s="34" t="s">
        <v>86</v>
      </c>
      <c r="C17" s="36"/>
      <c r="D17" s="31" t="s">
        <v>4</v>
      </c>
      <c r="E17" s="33"/>
      <c r="F17" s="37" t="s">
        <v>19</v>
      </c>
      <c r="G17" s="38">
        <v>396275</v>
      </c>
      <c r="H17" s="38">
        <v>631843.304</v>
      </c>
      <c r="I17" s="38">
        <v>206456.29300000001</v>
      </c>
      <c r="J17" s="54" t="e">
        <f>I17/#REF!</f>
        <v>#REF!</v>
      </c>
      <c r="K17" s="54">
        <f>I17/G17</f>
        <v>0.52099247492271783</v>
      </c>
      <c r="L17" s="38">
        <v>238677.80499999999</v>
      </c>
      <c r="M17" s="38">
        <f>L17*1.051</f>
        <v>250850.37305499997</v>
      </c>
    </row>
    <row r="18" spans="1:18" s="35" customFormat="1" ht="22.5" customHeight="1" x14ac:dyDescent="0.25">
      <c r="A18" s="34" t="s">
        <v>87</v>
      </c>
      <c r="C18" s="39"/>
      <c r="D18" s="31" t="s">
        <v>6</v>
      </c>
      <c r="E18" s="32"/>
      <c r="F18" s="37" t="s">
        <v>20</v>
      </c>
      <c r="G18" s="38">
        <v>12193914</v>
      </c>
      <c r="H18" s="38">
        <v>9892921.3939999994</v>
      </c>
      <c r="I18" s="38">
        <v>9652574.1699999999</v>
      </c>
      <c r="J18" s="54" t="e">
        <f>I18/#REF!</f>
        <v>#REF!</v>
      </c>
      <c r="K18" s="54">
        <f>I18/G18</f>
        <v>0.79158949046220928</v>
      </c>
      <c r="L18" s="38">
        <v>7954047.4069999997</v>
      </c>
      <c r="M18" s="38">
        <f>L18*1.051</f>
        <v>8359703.8247569995</v>
      </c>
    </row>
    <row r="19" spans="1:18" s="35" customFormat="1" ht="22.5" customHeight="1" x14ac:dyDescent="0.25">
      <c r="A19" s="34" t="s">
        <v>88</v>
      </c>
      <c r="C19" s="36"/>
      <c r="D19" s="31" t="s">
        <v>2</v>
      </c>
      <c r="E19" s="32"/>
      <c r="F19" s="37" t="s">
        <v>21</v>
      </c>
      <c r="G19" s="38">
        <v>3190000</v>
      </c>
      <c r="H19" s="38">
        <v>2119704.253</v>
      </c>
      <c r="I19" s="38">
        <v>2119704.253</v>
      </c>
      <c r="J19" s="54" t="e">
        <f>I19/#REF!</f>
        <v>#REF!</v>
      </c>
      <c r="K19" s="54">
        <f>I19/G19</f>
        <v>0.66448409184952983</v>
      </c>
      <c r="L19" s="38">
        <v>2110266.3029999998</v>
      </c>
      <c r="M19" s="38">
        <f>L19*1.051</f>
        <v>2217889.8844529996</v>
      </c>
    </row>
    <row r="20" spans="1:18" s="35" customFormat="1" ht="22.5" customHeight="1" x14ac:dyDescent="0.25">
      <c r="A20" s="34" t="s">
        <v>89</v>
      </c>
      <c r="C20" s="36"/>
      <c r="D20" s="31" t="s">
        <v>22</v>
      </c>
      <c r="E20" s="32"/>
      <c r="F20" s="37" t="s">
        <v>23</v>
      </c>
      <c r="G20" s="38">
        <v>82078</v>
      </c>
      <c r="H20" s="38">
        <v>83935.005999999994</v>
      </c>
      <c r="I20" s="38">
        <v>83935.005999999994</v>
      </c>
      <c r="J20" s="54" t="e">
        <f>I20/#REF!</f>
        <v>#REF!</v>
      </c>
      <c r="K20" s="54">
        <f>I20/G20</f>
        <v>1.0226248933940885</v>
      </c>
      <c r="L20" s="38">
        <v>60168.008000000002</v>
      </c>
      <c r="M20" s="38">
        <f>L20*1.051</f>
        <v>63236.576408000001</v>
      </c>
    </row>
    <row r="21" spans="1:18" s="35" customFormat="1" ht="22.5" customHeight="1" x14ac:dyDescent="0.25">
      <c r="A21" s="34" t="s">
        <v>90</v>
      </c>
      <c r="C21" s="39"/>
      <c r="D21" s="42">
        <v>99</v>
      </c>
      <c r="E21" s="32"/>
      <c r="F21" s="37" t="s">
        <v>24</v>
      </c>
      <c r="G21" s="38">
        <v>1295428</v>
      </c>
      <c r="H21" s="38">
        <v>197802.86199999999</v>
      </c>
      <c r="I21" s="38">
        <v>197802.86199999999</v>
      </c>
      <c r="J21" s="54" t="e">
        <f>I21/#REF!</f>
        <v>#REF!</v>
      </c>
      <c r="K21" s="54">
        <f>I21/G21</f>
        <v>0.15269305742966802</v>
      </c>
      <c r="L21" s="38">
        <v>830712.12199999997</v>
      </c>
      <c r="M21" s="38">
        <f>L21*1.051</f>
        <v>873078.44022199989</v>
      </c>
    </row>
    <row r="22" spans="1:18" s="35" customFormat="1" ht="22.5" customHeight="1" x14ac:dyDescent="0.25">
      <c r="A22" s="34" t="s">
        <v>30</v>
      </c>
      <c r="C22" s="36">
        <v>10</v>
      </c>
      <c r="D22" s="42"/>
      <c r="E22" s="32"/>
      <c r="F22" s="40" t="s">
        <v>25</v>
      </c>
      <c r="G22" s="41">
        <f t="shared" ref="G22:I22" si="4">SUM(G23:G25)</f>
        <v>58000</v>
      </c>
      <c r="H22" s="41">
        <f t="shared" si="4"/>
        <v>9225</v>
      </c>
      <c r="I22" s="41">
        <f t="shared" si="4"/>
        <v>9225</v>
      </c>
      <c r="J22" s="54" t="e">
        <f>I22/#REF!</f>
        <v>#REF!</v>
      </c>
      <c r="K22" s="54">
        <f>I22/G22</f>
        <v>0.15905172413793103</v>
      </c>
      <c r="L22" s="41">
        <v>41960</v>
      </c>
      <c r="M22" s="41">
        <f>L22*1.051</f>
        <v>44099.96</v>
      </c>
    </row>
    <row r="23" spans="1:18" s="35" customFormat="1" ht="22.5" customHeight="1" x14ac:dyDescent="0.25">
      <c r="A23" s="34" t="s">
        <v>91</v>
      </c>
      <c r="C23" s="39"/>
      <c r="D23" s="31" t="s">
        <v>2</v>
      </c>
      <c r="E23" s="32"/>
      <c r="F23" s="37" t="s">
        <v>26</v>
      </c>
      <c r="G23" s="38">
        <v>50000</v>
      </c>
      <c r="H23" s="38">
        <v>4650</v>
      </c>
      <c r="I23" s="38">
        <v>4650</v>
      </c>
      <c r="J23" s="54" t="e">
        <f>I23/#REF!</f>
        <v>#REF!</v>
      </c>
      <c r="K23" s="54">
        <f>I23/G23</f>
        <v>9.2999999999999999E-2</v>
      </c>
      <c r="L23" s="38">
        <v>39490</v>
      </c>
      <c r="M23" s="38">
        <f>L23*1.051</f>
        <v>41503.99</v>
      </c>
    </row>
    <row r="24" spans="1:18" s="35" customFormat="1" ht="22.5" customHeight="1" x14ac:dyDescent="0.25">
      <c r="A24" s="34" t="s">
        <v>92</v>
      </c>
      <c r="C24" s="39"/>
      <c r="D24" s="31" t="s">
        <v>22</v>
      </c>
      <c r="E24" s="32"/>
      <c r="F24" s="37" t="s">
        <v>27</v>
      </c>
      <c r="G24" s="38">
        <v>5000</v>
      </c>
      <c r="H24" s="38">
        <v>4575</v>
      </c>
      <c r="I24" s="38">
        <v>4575</v>
      </c>
      <c r="J24" s="54" t="e">
        <f>I24/#REF!</f>
        <v>#REF!</v>
      </c>
      <c r="K24" s="54">
        <f>I24/G24</f>
        <v>0.91500000000000004</v>
      </c>
      <c r="L24" s="38">
        <v>2470</v>
      </c>
      <c r="M24" s="38">
        <f>L24*1.051</f>
        <v>2595.9699999999998</v>
      </c>
    </row>
    <row r="25" spans="1:18" s="35" customFormat="1" ht="22.5" customHeight="1" x14ac:dyDescent="0.25">
      <c r="A25" s="34"/>
      <c r="C25" s="39"/>
      <c r="D25" s="31">
        <v>99</v>
      </c>
      <c r="E25" s="32"/>
      <c r="F25" s="37" t="s">
        <v>202</v>
      </c>
      <c r="G25" s="38">
        <v>3000</v>
      </c>
      <c r="H25" s="38">
        <v>0</v>
      </c>
      <c r="I25" s="38">
        <v>0</v>
      </c>
      <c r="J25" s="54" t="e">
        <f>I25/#REF!</f>
        <v>#REF!</v>
      </c>
      <c r="K25" s="54">
        <f>I25/G25</f>
        <v>0</v>
      </c>
      <c r="L25" s="38">
        <v>0</v>
      </c>
      <c r="M25" s="38">
        <f>L25*1.051</f>
        <v>0</v>
      </c>
    </row>
    <row r="26" spans="1:18" ht="22.5" customHeight="1" x14ac:dyDescent="0.25">
      <c r="A26" s="1" t="s">
        <v>28</v>
      </c>
      <c r="C26" s="21" t="s">
        <v>28</v>
      </c>
      <c r="D26" s="11"/>
      <c r="E26" s="12"/>
      <c r="F26" s="14" t="s">
        <v>29</v>
      </c>
      <c r="G26" s="41">
        <f t="shared" ref="G26:I26" si="5">SUM(G27:G28)</f>
        <v>3815135</v>
      </c>
      <c r="H26" s="41">
        <f t="shared" si="5"/>
        <v>11854108.529999999</v>
      </c>
      <c r="I26" s="41">
        <f t="shared" si="5"/>
        <v>2528519.7629999998</v>
      </c>
      <c r="J26" s="54" t="e">
        <f>I26/#REF!</f>
        <v>#REF!</v>
      </c>
      <c r="K26" s="54">
        <f>I26/G26</f>
        <v>0.66276023338623657</v>
      </c>
      <c r="L26" s="41">
        <v>2213193.2509999997</v>
      </c>
      <c r="M26" s="41">
        <f>L26*1.051</f>
        <v>2326066.1068009995</v>
      </c>
    </row>
    <row r="27" spans="1:18" ht="22.5" customHeight="1" x14ac:dyDescent="0.25">
      <c r="A27" s="1"/>
      <c r="C27" s="21"/>
      <c r="D27" s="10" t="s">
        <v>13</v>
      </c>
      <c r="E27" s="12"/>
      <c r="F27" s="15" t="s">
        <v>196</v>
      </c>
      <c r="G27" s="38">
        <v>418849</v>
      </c>
      <c r="H27" s="38">
        <v>448576.772</v>
      </c>
      <c r="I27" s="38">
        <v>448171.47499999998</v>
      </c>
      <c r="J27" s="54">
        <v>0</v>
      </c>
      <c r="K27" s="54">
        <f>I27/G27</f>
        <v>1.070007269923051</v>
      </c>
      <c r="L27" s="38">
        <v>131946.155</v>
      </c>
      <c r="M27" s="38">
        <f>L27*1.051</f>
        <v>138675.40890499999</v>
      </c>
    </row>
    <row r="28" spans="1:18" ht="22.5" customHeight="1" x14ac:dyDescent="0.25">
      <c r="A28" s="1" t="s">
        <v>93</v>
      </c>
      <c r="C28" s="21"/>
      <c r="D28" s="10" t="s">
        <v>30</v>
      </c>
      <c r="E28" s="12"/>
      <c r="F28" s="15" t="s">
        <v>31</v>
      </c>
      <c r="G28" s="38">
        <v>3396286</v>
      </c>
      <c r="H28" s="38">
        <v>11405531.757999999</v>
      </c>
      <c r="I28" s="38">
        <v>2080348.2879999999</v>
      </c>
      <c r="J28" s="54" t="e">
        <f>I28/#REF!</f>
        <v>#REF!</v>
      </c>
      <c r="K28" s="54">
        <f>I28/G28</f>
        <v>0.61253624930291495</v>
      </c>
      <c r="L28" s="38">
        <v>2081247.0959999999</v>
      </c>
      <c r="M28" s="38">
        <f>L28*1.051</f>
        <v>2187390.6978959995</v>
      </c>
    </row>
    <row r="29" spans="1:18" ht="22.5" customHeight="1" x14ac:dyDescent="0.25">
      <c r="A29" s="1"/>
      <c r="C29" s="50">
        <v>13</v>
      </c>
      <c r="D29" s="51"/>
      <c r="E29" s="52"/>
      <c r="F29" s="46" t="s">
        <v>193</v>
      </c>
      <c r="G29" s="64">
        <f t="shared" ref="G29:I29" si="6">SUM(G30)</f>
        <v>1240665</v>
      </c>
      <c r="H29" s="64">
        <f t="shared" si="6"/>
        <v>613265.71100000001</v>
      </c>
      <c r="I29" s="64">
        <f t="shared" si="6"/>
        <v>613265.71100000001</v>
      </c>
      <c r="J29" s="54">
        <v>0</v>
      </c>
      <c r="K29" s="54">
        <f>I29/G29</f>
        <v>0.49430403130579165</v>
      </c>
      <c r="L29" s="41">
        <v>447347.52299999999</v>
      </c>
      <c r="M29" s="41">
        <f>L29*1.051</f>
        <v>470162.24667299993</v>
      </c>
    </row>
    <row r="30" spans="1:18" ht="22.5" customHeight="1" x14ac:dyDescent="0.25">
      <c r="A30" s="1"/>
      <c r="C30" s="50"/>
      <c r="D30" s="51" t="s">
        <v>2</v>
      </c>
      <c r="E30" s="52"/>
      <c r="F30" s="53" t="s">
        <v>194</v>
      </c>
      <c r="G30" s="65">
        <v>1240665</v>
      </c>
      <c r="H30" s="65">
        <v>613265.71100000001</v>
      </c>
      <c r="I30" s="65">
        <v>613265.71100000001</v>
      </c>
      <c r="J30" s="54">
        <v>0</v>
      </c>
      <c r="K30" s="54">
        <f>I30/G30</f>
        <v>0.49430403130579165</v>
      </c>
      <c r="L30" s="38">
        <v>447347.52299999999</v>
      </c>
      <c r="M30" s="38">
        <f>L30*1.051</f>
        <v>470162.24667299993</v>
      </c>
    </row>
    <row r="31" spans="1:18" ht="22.5" customHeight="1" thickBot="1" x14ac:dyDescent="0.3">
      <c r="A31" s="1" t="s">
        <v>32</v>
      </c>
      <c r="C31" s="22" t="s">
        <v>32</v>
      </c>
      <c r="D31" s="23"/>
      <c r="E31" s="24"/>
      <c r="F31" s="46" t="s">
        <v>33</v>
      </c>
      <c r="G31" s="64">
        <v>25961511</v>
      </c>
      <c r="H31" s="64">
        <v>25961511</v>
      </c>
      <c r="I31" s="64">
        <v>25961511</v>
      </c>
      <c r="J31" s="78" t="e">
        <f>I31/#REF!</f>
        <v>#REF!</v>
      </c>
      <c r="K31" s="54">
        <f>I31/G31</f>
        <v>1</v>
      </c>
      <c r="L31" s="80">
        <v>24649861</v>
      </c>
      <c r="M31" s="81">
        <f>L31*1.051</f>
        <v>25907003.910999998</v>
      </c>
    </row>
    <row r="32" spans="1:18" ht="22.5" customHeight="1" thickBot="1" x14ac:dyDescent="0.3">
      <c r="C32" s="71"/>
      <c r="D32" s="72"/>
      <c r="E32" s="72"/>
      <c r="F32" s="47" t="s">
        <v>34</v>
      </c>
      <c r="G32" s="66">
        <f>G7+G11+G13+G16+G22+G26+G29+G31</f>
        <v>203482410</v>
      </c>
      <c r="H32" s="66">
        <f>H7+H11+H13+H16+H22+H26+H29+H31</f>
        <v>206080921.74499997</v>
      </c>
      <c r="I32" s="66">
        <f>I7+I11+I13+I16+I22+I26+I29+I31</f>
        <v>171705421.08900002</v>
      </c>
      <c r="J32" s="79" t="e">
        <f>I32/#REF!</f>
        <v>#REF!</v>
      </c>
      <c r="K32" s="57">
        <f>IFERROR(I32/G32,0)</f>
        <v>0.84383422178359302</v>
      </c>
      <c r="L32" s="73">
        <f>L7+L11+L13+L16+L22+L26+L29+L31</f>
        <v>150566825.09899998</v>
      </c>
      <c r="M32" s="73">
        <f>M7+M11+M13+M16+M22+M26+M29+M31</f>
        <v>158245733.17904899</v>
      </c>
      <c r="N32" s="29"/>
      <c r="O32" s="29"/>
      <c r="P32" s="29"/>
      <c r="Q32" s="55"/>
      <c r="R32" s="55"/>
    </row>
    <row r="33" spans="1:14" ht="22.5" customHeight="1" x14ac:dyDescent="0.25">
      <c r="F33" s="5"/>
      <c r="G33" s="67"/>
      <c r="H33" s="67"/>
      <c r="I33" s="67"/>
      <c r="J33" s="30"/>
      <c r="K33" s="30"/>
      <c r="L33" s="67"/>
      <c r="M33" s="67"/>
      <c r="N33" s="9"/>
    </row>
    <row r="35" spans="1:14" x14ac:dyDescent="0.25">
      <c r="C35" s="91" t="s">
        <v>199</v>
      </c>
      <c r="D35" s="91"/>
      <c r="E35" s="91"/>
      <c r="F35" s="91"/>
      <c r="G35" s="82"/>
      <c r="H35" s="6"/>
      <c r="I35" s="3"/>
      <c r="J35" s="6"/>
      <c r="L35" s="3"/>
      <c r="M35" s="3"/>
    </row>
    <row r="36" spans="1:14" ht="21" x14ac:dyDescent="0.25">
      <c r="F36" s="28" t="s">
        <v>0</v>
      </c>
      <c r="G36" s="5"/>
      <c r="H36" s="4"/>
      <c r="I36" s="5"/>
      <c r="J36" s="4"/>
      <c r="K36" s="5"/>
      <c r="L36" s="5"/>
      <c r="M36" s="5"/>
    </row>
    <row r="37" spans="1:14" ht="21.75" thickBot="1" x14ac:dyDescent="0.3">
      <c r="F37" s="5"/>
      <c r="G37" s="6"/>
      <c r="H37" s="6"/>
      <c r="I37" s="28"/>
      <c r="J37" s="6"/>
      <c r="K37" s="5"/>
      <c r="L37" s="28"/>
      <c r="M37" s="28"/>
    </row>
    <row r="38" spans="1:14" ht="15" customHeight="1" x14ac:dyDescent="0.25">
      <c r="A38" s="7"/>
      <c r="C38" s="92" t="s">
        <v>146</v>
      </c>
      <c r="D38" s="94" t="s">
        <v>147</v>
      </c>
      <c r="E38" s="94" t="s">
        <v>148</v>
      </c>
      <c r="F38" s="25" t="s">
        <v>195</v>
      </c>
      <c r="G38" s="83"/>
      <c r="H38" s="25" t="s">
        <v>201</v>
      </c>
      <c r="I38" s="25" t="s">
        <v>201</v>
      </c>
      <c r="J38" s="27" t="s">
        <v>1</v>
      </c>
      <c r="K38" s="25" t="s">
        <v>1</v>
      </c>
      <c r="L38" s="70" t="s">
        <v>201</v>
      </c>
      <c r="M38" s="70" t="s">
        <v>216</v>
      </c>
    </row>
    <row r="39" spans="1:14" ht="48" customHeight="1" thickBot="1" x14ac:dyDescent="0.3">
      <c r="A39" s="8" t="s">
        <v>79</v>
      </c>
      <c r="C39" s="93"/>
      <c r="D39" s="95"/>
      <c r="E39" s="95"/>
      <c r="F39" s="26" t="s">
        <v>153</v>
      </c>
      <c r="G39" s="45" t="s">
        <v>150</v>
      </c>
      <c r="H39" s="44" t="s">
        <v>203</v>
      </c>
      <c r="I39" s="44" t="s">
        <v>154</v>
      </c>
      <c r="J39" s="43" t="s">
        <v>192</v>
      </c>
      <c r="K39" s="85" t="s">
        <v>220</v>
      </c>
      <c r="L39" s="84" t="s">
        <v>221</v>
      </c>
      <c r="M39" s="84" t="s">
        <v>223</v>
      </c>
    </row>
    <row r="40" spans="1:14" ht="22.5" customHeight="1" x14ac:dyDescent="0.25">
      <c r="A40" s="2" t="s">
        <v>94</v>
      </c>
      <c r="C40" s="16">
        <v>21</v>
      </c>
      <c r="D40" s="17"/>
      <c r="E40" s="18"/>
      <c r="F40" s="19" t="s">
        <v>155</v>
      </c>
      <c r="G40" s="41">
        <f t="shared" ref="G40:I40" si="7">SUM(G41:G44)</f>
        <v>38203729</v>
      </c>
      <c r="H40" s="41">
        <f t="shared" si="7"/>
        <v>25740652.421999998</v>
      </c>
      <c r="I40" s="41">
        <f t="shared" si="7"/>
        <v>25290073.437999997</v>
      </c>
      <c r="J40" s="48" t="e">
        <f>I40/#REF!</f>
        <v>#REF!</v>
      </c>
      <c r="K40" s="48">
        <f>I40/G40</f>
        <v>0.66197918632497887</v>
      </c>
      <c r="L40" s="41">
        <v>22268575.197999999</v>
      </c>
      <c r="M40" s="41">
        <f>L40*1.051</f>
        <v>23404272.533097997</v>
      </c>
    </row>
    <row r="41" spans="1:14" ht="22.5" customHeight="1" x14ac:dyDescent="0.25">
      <c r="A41" s="2" t="s">
        <v>95</v>
      </c>
      <c r="C41" s="20"/>
      <c r="D41" s="31" t="s">
        <v>4</v>
      </c>
      <c r="E41" s="32"/>
      <c r="F41" s="37" t="s">
        <v>156</v>
      </c>
      <c r="G41" s="38">
        <v>23089931</v>
      </c>
      <c r="H41" s="38">
        <v>15277328.164999999</v>
      </c>
      <c r="I41" s="38">
        <v>15277278.859999999</v>
      </c>
      <c r="J41" s="54" t="e">
        <f>I41/#REF!</f>
        <v>#REF!</v>
      </c>
      <c r="K41" s="54">
        <f>I41/G41</f>
        <v>0.66164246484755629</v>
      </c>
      <c r="L41" s="38">
        <v>14038807.676999999</v>
      </c>
      <c r="M41" s="38">
        <f>L41*1.051</f>
        <v>14754786.868526999</v>
      </c>
    </row>
    <row r="42" spans="1:14" ht="22.5" customHeight="1" x14ac:dyDescent="0.25">
      <c r="A42" s="2" t="s">
        <v>96</v>
      </c>
      <c r="C42" s="20"/>
      <c r="D42" s="31" t="s">
        <v>6</v>
      </c>
      <c r="E42" s="32"/>
      <c r="F42" s="37" t="s">
        <v>35</v>
      </c>
      <c r="G42" s="38">
        <v>9562304</v>
      </c>
      <c r="H42" s="38">
        <v>6101950.9850000003</v>
      </c>
      <c r="I42" s="38">
        <v>6101950.9850000003</v>
      </c>
      <c r="J42" s="54" t="e">
        <f>I42/#REF!</f>
        <v>#REF!</v>
      </c>
      <c r="K42" s="54">
        <f>I42/G42</f>
        <v>0.63812560079662817</v>
      </c>
      <c r="L42" s="38">
        <v>4650085.7249999996</v>
      </c>
      <c r="M42" s="38">
        <f>L42*1.051</f>
        <v>4887240.0969749996</v>
      </c>
    </row>
    <row r="43" spans="1:14" ht="22.5" customHeight="1" x14ac:dyDescent="0.25">
      <c r="A43" s="2" t="s">
        <v>97</v>
      </c>
      <c r="C43" s="20"/>
      <c r="D43" s="31" t="s">
        <v>2</v>
      </c>
      <c r="E43" s="32"/>
      <c r="F43" s="37" t="s">
        <v>36</v>
      </c>
      <c r="G43" s="38">
        <v>2040643</v>
      </c>
      <c r="H43" s="38">
        <v>1912719.469</v>
      </c>
      <c r="I43" s="38">
        <v>1462189.79</v>
      </c>
      <c r="J43" s="54" t="e">
        <f>I43/#REF!</f>
        <v>#REF!</v>
      </c>
      <c r="K43" s="54">
        <f>I43/G43</f>
        <v>0.7165338523200776</v>
      </c>
      <c r="L43" s="38">
        <v>1469181.8540000001</v>
      </c>
      <c r="M43" s="38">
        <f>L43*1.051</f>
        <v>1544110.1285540001</v>
      </c>
      <c r="N43" s="89"/>
    </row>
    <row r="44" spans="1:14" ht="22.5" customHeight="1" x14ac:dyDescent="0.25">
      <c r="A44" s="2" t="s">
        <v>98</v>
      </c>
      <c r="C44" s="20"/>
      <c r="D44" s="10" t="s">
        <v>22</v>
      </c>
      <c r="E44" s="12"/>
      <c r="F44" s="15" t="s">
        <v>157</v>
      </c>
      <c r="G44" s="38">
        <v>3510851</v>
      </c>
      <c r="H44" s="38">
        <v>2448653.8029999998</v>
      </c>
      <c r="I44" s="38">
        <v>2448653.8029999998</v>
      </c>
      <c r="J44" s="48" t="e">
        <f>I44/#REF!</f>
        <v>#REF!</v>
      </c>
      <c r="K44" s="48">
        <f>I44/G44</f>
        <v>0.69745306850105571</v>
      </c>
      <c r="L44" s="38">
        <v>2110499.9419999998</v>
      </c>
      <c r="M44" s="38">
        <f>L44*1.051</f>
        <v>2218135.4390419996</v>
      </c>
    </row>
    <row r="45" spans="1:14" ht="22.5" customHeight="1" x14ac:dyDescent="0.25">
      <c r="A45" s="2">
        <v>22</v>
      </c>
      <c r="C45" s="21" t="s">
        <v>37</v>
      </c>
      <c r="D45" s="10"/>
      <c r="E45" s="13"/>
      <c r="F45" s="14" t="s">
        <v>158</v>
      </c>
      <c r="G45" s="41">
        <f t="shared" ref="G45:I45" si="8">SUM(G46:G57)</f>
        <v>36130505</v>
      </c>
      <c r="H45" s="41">
        <f t="shared" si="8"/>
        <v>32348958.767000001</v>
      </c>
      <c r="I45" s="41">
        <f t="shared" si="8"/>
        <v>21181736.34</v>
      </c>
      <c r="J45" s="48" t="e">
        <f>I45/#REF!</f>
        <v>#REF!</v>
      </c>
      <c r="K45" s="48">
        <f>I45/G45</f>
        <v>0.58625630447180299</v>
      </c>
      <c r="L45" s="41">
        <v>17308987.129000001</v>
      </c>
      <c r="M45" s="41">
        <f>L45*1.051</f>
        <v>18191745.472578999</v>
      </c>
    </row>
    <row r="46" spans="1:14" ht="22.5" customHeight="1" x14ac:dyDescent="0.25">
      <c r="A46" s="2" t="s">
        <v>99</v>
      </c>
      <c r="C46" s="20"/>
      <c r="D46" s="10" t="s">
        <v>4</v>
      </c>
      <c r="E46" s="12"/>
      <c r="F46" s="15" t="s">
        <v>38</v>
      </c>
      <c r="G46" s="38">
        <v>315241</v>
      </c>
      <c r="H46" s="38">
        <v>278462.39199999999</v>
      </c>
      <c r="I46" s="38">
        <v>269197.52799999999</v>
      </c>
      <c r="J46" s="48" t="e">
        <f>I46/#REF!</f>
        <v>#REF!</v>
      </c>
      <c r="K46" s="48">
        <f>I46/G46</f>
        <v>0.85394199358585965</v>
      </c>
      <c r="L46" s="38">
        <v>204391.75899999999</v>
      </c>
      <c r="M46" s="38">
        <f>L46*1.051</f>
        <v>214815.73870899997</v>
      </c>
    </row>
    <row r="47" spans="1:14" ht="22.5" customHeight="1" x14ac:dyDescent="0.25">
      <c r="A47" s="2" t="s">
        <v>100</v>
      </c>
      <c r="C47" s="20"/>
      <c r="D47" s="31" t="s">
        <v>6</v>
      </c>
      <c r="E47" s="12"/>
      <c r="F47" s="15" t="s">
        <v>39</v>
      </c>
      <c r="G47" s="38">
        <v>1093100</v>
      </c>
      <c r="H47" s="38">
        <v>861778.93400000001</v>
      </c>
      <c r="I47" s="38">
        <v>444442.212</v>
      </c>
      <c r="J47" s="48" t="e">
        <f>I47/#REF!</f>
        <v>#REF!</v>
      </c>
      <c r="K47" s="48">
        <f>I47/G47</f>
        <v>0.40658879516970087</v>
      </c>
      <c r="L47" s="38">
        <v>512999.39799999999</v>
      </c>
      <c r="M47" s="38">
        <f>L47*1.051</f>
        <v>539162.36729799991</v>
      </c>
    </row>
    <row r="48" spans="1:14" ht="22.5" customHeight="1" x14ac:dyDescent="0.25">
      <c r="A48" s="2" t="s">
        <v>101</v>
      </c>
      <c r="C48" s="20"/>
      <c r="D48" s="31" t="s">
        <v>2</v>
      </c>
      <c r="E48" s="12"/>
      <c r="F48" s="15" t="s">
        <v>159</v>
      </c>
      <c r="G48" s="38">
        <v>271571</v>
      </c>
      <c r="H48" s="38">
        <v>197703.459</v>
      </c>
      <c r="I48" s="38">
        <v>188779.46</v>
      </c>
      <c r="J48" s="48" t="e">
        <f>I48/#REF!</f>
        <v>#REF!</v>
      </c>
      <c r="K48" s="48">
        <f>I48/G48</f>
        <v>0.69513850889822548</v>
      </c>
      <c r="L48" s="38">
        <v>64758.593999999997</v>
      </c>
      <c r="M48" s="38">
        <f>L48*1.051</f>
        <v>68061.28229399999</v>
      </c>
    </row>
    <row r="49" spans="1:14" ht="22.5" customHeight="1" x14ac:dyDescent="0.25">
      <c r="A49" s="2" t="s">
        <v>102</v>
      </c>
      <c r="C49" s="20"/>
      <c r="D49" s="31" t="s">
        <v>22</v>
      </c>
      <c r="E49" s="12"/>
      <c r="F49" s="15" t="s">
        <v>160</v>
      </c>
      <c r="G49" s="38">
        <v>859799</v>
      </c>
      <c r="H49" s="38">
        <v>565152.92500000005</v>
      </c>
      <c r="I49" s="38">
        <v>404131.2</v>
      </c>
      <c r="J49" s="48" t="e">
        <f>I49/#REF!</f>
        <v>#REF!</v>
      </c>
      <c r="K49" s="48">
        <f>I49/G49</f>
        <v>0.47002985581513818</v>
      </c>
      <c r="L49" s="38">
        <v>440718.592</v>
      </c>
      <c r="M49" s="38">
        <f>L49*1.051</f>
        <v>463195.240192</v>
      </c>
    </row>
    <row r="50" spans="1:14" ht="22.5" customHeight="1" x14ac:dyDescent="0.25">
      <c r="A50" s="2" t="s">
        <v>103</v>
      </c>
      <c r="C50" s="20"/>
      <c r="D50" s="31" t="s">
        <v>9</v>
      </c>
      <c r="E50" s="12"/>
      <c r="F50" s="15" t="s">
        <v>40</v>
      </c>
      <c r="G50" s="38">
        <v>3815276</v>
      </c>
      <c r="H50" s="38">
        <v>3843206.0959999999</v>
      </c>
      <c r="I50" s="38">
        <v>2909054.088</v>
      </c>
      <c r="J50" s="48" t="e">
        <f>I50/#REF!</f>
        <v>#REF!</v>
      </c>
      <c r="K50" s="48">
        <f>I50/G50</f>
        <v>0.76247539837222789</v>
      </c>
      <c r="L50" s="38">
        <v>2325234.5550000002</v>
      </c>
      <c r="M50" s="38">
        <f>L50*1.051</f>
        <v>2443821.5173050002</v>
      </c>
    </row>
    <row r="51" spans="1:14" ht="22.5" customHeight="1" x14ac:dyDescent="0.25">
      <c r="A51" s="2" t="s">
        <v>104</v>
      </c>
      <c r="C51" s="20"/>
      <c r="D51" s="31" t="s">
        <v>13</v>
      </c>
      <c r="E51" s="12"/>
      <c r="F51" s="15" t="s">
        <v>161</v>
      </c>
      <c r="G51" s="38">
        <v>1318893</v>
      </c>
      <c r="H51" s="38">
        <v>947116.36</v>
      </c>
      <c r="I51" s="38">
        <v>624511.78399999999</v>
      </c>
      <c r="J51" s="48" t="e">
        <f>I51/#REF!</f>
        <v>#REF!</v>
      </c>
      <c r="K51" s="48">
        <f>I51/G51</f>
        <v>0.47351209233804409</v>
      </c>
      <c r="L51" s="38">
        <v>458030.04700000002</v>
      </c>
      <c r="M51" s="38">
        <f>L51*1.051</f>
        <v>481389.57939699996</v>
      </c>
    </row>
    <row r="52" spans="1:14" ht="22.5" customHeight="1" x14ac:dyDescent="0.25">
      <c r="A52" s="2" t="s">
        <v>105</v>
      </c>
      <c r="B52" s="35"/>
      <c r="C52" s="20"/>
      <c r="D52" s="31" t="s">
        <v>41</v>
      </c>
      <c r="E52" s="12"/>
      <c r="F52" s="15" t="s">
        <v>42</v>
      </c>
      <c r="G52" s="38">
        <v>672723</v>
      </c>
      <c r="H52" s="38">
        <v>342123.89299999998</v>
      </c>
      <c r="I52" s="38">
        <v>178301.78099999999</v>
      </c>
      <c r="J52" s="48" t="e">
        <f>I52/#REF!</f>
        <v>#REF!</v>
      </c>
      <c r="K52" s="48">
        <f>I52/G52</f>
        <v>0.26504487136607485</v>
      </c>
      <c r="L52" s="38">
        <v>190834.44399999999</v>
      </c>
      <c r="M52" s="38">
        <f>L52*1.051</f>
        <v>200567.00064399999</v>
      </c>
    </row>
    <row r="53" spans="1:14" ht="22.5" customHeight="1" x14ac:dyDescent="0.25">
      <c r="A53" s="2" t="s">
        <v>106</v>
      </c>
      <c r="C53" s="20"/>
      <c r="D53" s="31" t="s">
        <v>17</v>
      </c>
      <c r="E53" s="12"/>
      <c r="F53" s="15" t="s">
        <v>43</v>
      </c>
      <c r="G53" s="38">
        <v>20903340</v>
      </c>
      <c r="H53" s="38">
        <v>19129723.528000001</v>
      </c>
      <c r="I53" s="38">
        <v>12253994.612</v>
      </c>
      <c r="J53" s="48" t="e">
        <f>I53/#REF!</f>
        <v>#REF!</v>
      </c>
      <c r="K53" s="48">
        <f>I53/G53</f>
        <v>0.58622184837447033</v>
      </c>
      <c r="L53" s="38">
        <v>9906634.6659999993</v>
      </c>
      <c r="M53" s="38">
        <f>L53*1.051</f>
        <v>10411873.033965999</v>
      </c>
      <c r="N53" s="69"/>
    </row>
    <row r="54" spans="1:14" ht="22.5" customHeight="1" x14ac:dyDescent="0.25">
      <c r="A54" s="2" t="s">
        <v>107</v>
      </c>
      <c r="C54" s="20"/>
      <c r="D54" s="31" t="s">
        <v>44</v>
      </c>
      <c r="E54" s="12"/>
      <c r="F54" s="15" t="s">
        <v>45</v>
      </c>
      <c r="G54" s="38">
        <v>2935213</v>
      </c>
      <c r="H54" s="38">
        <v>2750110.65</v>
      </c>
      <c r="I54" s="38">
        <v>1656384.608</v>
      </c>
      <c r="J54" s="48" t="e">
        <f>I54/#REF!</f>
        <v>#REF!</v>
      </c>
      <c r="K54" s="48">
        <f>I54/G54</f>
        <v>0.56431496044750418</v>
      </c>
      <c r="L54" s="38">
        <v>1431049.9580000001</v>
      </c>
      <c r="M54" s="38">
        <f>L54*1.051</f>
        <v>1504033.5058579999</v>
      </c>
    </row>
    <row r="55" spans="1:14" ht="22.5" customHeight="1" x14ac:dyDescent="0.25">
      <c r="A55" s="2" t="s">
        <v>108</v>
      </c>
      <c r="C55" s="20"/>
      <c r="D55" s="31" t="s">
        <v>30</v>
      </c>
      <c r="E55" s="12"/>
      <c r="F55" s="15" t="s">
        <v>46</v>
      </c>
      <c r="G55" s="38">
        <v>1019918</v>
      </c>
      <c r="H55" s="38">
        <v>1020185.895</v>
      </c>
      <c r="I55" s="38">
        <v>787866.06200000003</v>
      </c>
      <c r="J55" s="48" t="e">
        <f>I55/#REF!</f>
        <v>#REF!</v>
      </c>
      <c r="K55" s="48">
        <f>I55/G55</f>
        <v>0.77247980916112868</v>
      </c>
      <c r="L55" s="38">
        <v>634237.87600000005</v>
      </c>
      <c r="M55" s="38">
        <f>L55*1.051</f>
        <v>666584.00767600001</v>
      </c>
    </row>
    <row r="56" spans="1:14" ht="22.5" customHeight="1" x14ac:dyDescent="0.25">
      <c r="A56" s="2" t="s">
        <v>109</v>
      </c>
      <c r="C56" s="20"/>
      <c r="D56" s="31">
        <v>11</v>
      </c>
      <c r="E56" s="12"/>
      <c r="F56" s="15" t="s">
        <v>162</v>
      </c>
      <c r="G56" s="38">
        <v>2875737</v>
      </c>
      <c r="H56" s="38">
        <v>2387706.912</v>
      </c>
      <c r="I56" s="38">
        <v>1442094.291</v>
      </c>
      <c r="J56" s="48" t="e">
        <f>I56/#REF!</f>
        <v>#REF!</v>
      </c>
      <c r="K56" s="48">
        <f>I56/G56</f>
        <v>0.5014694636540129</v>
      </c>
      <c r="L56" s="38">
        <v>1112967.1629999999</v>
      </c>
      <c r="M56" s="38">
        <f>L56*1.051</f>
        <v>1169728.488313</v>
      </c>
    </row>
    <row r="57" spans="1:14" ht="22.5" customHeight="1" x14ac:dyDescent="0.25">
      <c r="A57" s="2" t="s">
        <v>110</v>
      </c>
      <c r="C57" s="20"/>
      <c r="D57" s="31" t="s">
        <v>28</v>
      </c>
      <c r="E57" s="12"/>
      <c r="F57" s="15" t="s">
        <v>163</v>
      </c>
      <c r="G57" s="38">
        <v>49694</v>
      </c>
      <c r="H57" s="38">
        <v>25687.723000000002</v>
      </c>
      <c r="I57" s="38">
        <v>22978.714</v>
      </c>
      <c r="J57" s="48" t="e">
        <f>I57/#REF!</f>
        <v>#REF!</v>
      </c>
      <c r="K57" s="54">
        <f>I57/G57</f>
        <v>0.46240419366523122</v>
      </c>
      <c r="L57" s="38">
        <v>27130.077000000001</v>
      </c>
      <c r="M57" s="38">
        <f>L57*1.051</f>
        <v>28513.710927</v>
      </c>
    </row>
    <row r="58" spans="1:14" ht="21.75" customHeight="1" x14ac:dyDescent="0.25">
      <c r="C58" s="21" t="s">
        <v>47</v>
      </c>
      <c r="D58" s="10"/>
      <c r="E58" s="13"/>
      <c r="F58" s="14" t="s">
        <v>164</v>
      </c>
      <c r="G58" s="41">
        <f>SUM(G59:G60)</f>
        <v>1068546</v>
      </c>
      <c r="H58" s="41">
        <f>SUM(H59:H60)</f>
        <v>856619.59600000002</v>
      </c>
      <c r="I58" s="41">
        <f>SUM(I59:I60)</f>
        <v>856619.59600000002</v>
      </c>
      <c r="J58" s="48" t="e">
        <f>I58/#REF!</f>
        <v>#REF!</v>
      </c>
      <c r="K58" s="48">
        <f>I58/G58</f>
        <v>0.80166843168193047</v>
      </c>
      <c r="L58" s="41">
        <v>820476.91200000001</v>
      </c>
      <c r="M58" s="41">
        <f>L58*1.051</f>
        <v>862321.234512</v>
      </c>
    </row>
    <row r="59" spans="1:14" ht="22.5" customHeight="1" x14ac:dyDescent="0.25">
      <c r="A59" s="2"/>
      <c r="C59" s="21"/>
      <c r="D59" s="10" t="s">
        <v>4</v>
      </c>
      <c r="E59" s="13"/>
      <c r="F59" s="15" t="s">
        <v>206</v>
      </c>
      <c r="G59" s="38">
        <v>52203</v>
      </c>
      <c r="H59" s="38">
        <v>52202.34</v>
      </c>
      <c r="I59" s="38">
        <v>52202.34</v>
      </c>
      <c r="J59" s="48" t="e">
        <f>I59/#REF!</f>
        <v>#REF!</v>
      </c>
      <c r="K59" s="48">
        <f>I59/G59</f>
        <v>0.99998735704844544</v>
      </c>
      <c r="L59" s="38">
        <v>100396.197</v>
      </c>
      <c r="M59" s="38">
        <f>L59*1.051</f>
        <v>105516.403047</v>
      </c>
    </row>
    <row r="60" spans="1:14" ht="22.5" customHeight="1" x14ac:dyDescent="0.25">
      <c r="A60" s="2"/>
      <c r="B60" s="35"/>
      <c r="C60" s="20"/>
      <c r="D60" s="10" t="s">
        <v>2</v>
      </c>
      <c r="E60" s="12"/>
      <c r="F60" s="15" t="s">
        <v>190</v>
      </c>
      <c r="G60" s="38">
        <v>1016343</v>
      </c>
      <c r="H60" s="38">
        <v>804417.25600000005</v>
      </c>
      <c r="I60" s="38">
        <v>804417.25600000005</v>
      </c>
      <c r="J60" s="48" t="e">
        <f>I60/#REF!</f>
        <v>#REF!</v>
      </c>
      <c r="K60" s="48">
        <f>I60/G60</f>
        <v>0.7914820646179489</v>
      </c>
      <c r="L60" s="38">
        <v>720080.71499999997</v>
      </c>
      <c r="M60" s="38">
        <f>L60*1.051</f>
        <v>756804.83146499994</v>
      </c>
    </row>
    <row r="75" spans="1:13" x14ac:dyDescent="0.25">
      <c r="C75" s="91" t="s">
        <v>199</v>
      </c>
      <c r="D75" s="91"/>
      <c r="E75" s="91"/>
      <c r="F75" s="91"/>
      <c r="G75" s="82"/>
      <c r="H75" s="6"/>
      <c r="I75" s="3"/>
      <c r="J75" s="6"/>
      <c r="L75" s="3"/>
      <c r="M75" s="3"/>
    </row>
    <row r="76" spans="1:13" ht="21" x14ac:dyDescent="0.25">
      <c r="F76" s="28" t="s">
        <v>0</v>
      </c>
      <c r="G76" s="5"/>
      <c r="H76" s="4"/>
      <c r="I76" s="5"/>
      <c r="J76" s="4"/>
      <c r="K76" s="5"/>
      <c r="L76" s="5"/>
      <c r="M76" s="5"/>
    </row>
    <row r="77" spans="1:13" ht="21.75" thickBot="1" x14ac:dyDescent="0.3">
      <c r="F77" s="28"/>
      <c r="G77" s="5"/>
      <c r="H77" s="4"/>
      <c r="I77" s="5"/>
      <c r="J77" s="4"/>
      <c r="K77" s="5"/>
      <c r="L77" s="5"/>
      <c r="M77" s="5"/>
    </row>
    <row r="78" spans="1:13" x14ac:dyDescent="0.25">
      <c r="C78" s="92" t="s">
        <v>146</v>
      </c>
      <c r="D78" s="94" t="s">
        <v>147</v>
      </c>
      <c r="E78" s="94" t="s">
        <v>148</v>
      </c>
      <c r="F78" s="25" t="s">
        <v>195</v>
      </c>
      <c r="G78" s="83"/>
      <c r="H78" s="25" t="s">
        <v>201</v>
      </c>
      <c r="I78" s="25" t="s">
        <v>201</v>
      </c>
      <c r="J78" s="27" t="s">
        <v>1</v>
      </c>
      <c r="K78" s="25" t="s">
        <v>1</v>
      </c>
      <c r="L78" s="70" t="s">
        <v>201</v>
      </c>
      <c r="M78" s="70" t="s">
        <v>216</v>
      </c>
    </row>
    <row r="79" spans="1:13" ht="45.75" thickBot="1" x14ac:dyDescent="0.3">
      <c r="C79" s="93"/>
      <c r="D79" s="95"/>
      <c r="E79" s="95"/>
      <c r="F79" s="26" t="s">
        <v>153</v>
      </c>
      <c r="G79" s="45" t="s">
        <v>150</v>
      </c>
      <c r="H79" s="44" t="s">
        <v>203</v>
      </c>
      <c r="I79" s="44" t="s">
        <v>154</v>
      </c>
      <c r="J79" s="43" t="s">
        <v>192</v>
      </c>
      <c r="K79" s="90" t="s">
        <v>220</v>
      </c>
      <c r="L79" s="84" t="s">
        <v>221</v>
      </c>
      <c r="M79" s="84" t="s">
        <v>223</v>
      </c>
    </row>
    <row r="80" spans="1:13" ht="22.5" customHeight="1" x14ac:dyDescent="0.25">
      <c r="A80" s="2">
        <v>24</v>
      </c>
      <c r="C80" s="21" t="s">
        <v>48</v>
      </c>
      <c r="D80" s="10"/>
      <c r="E80" s="13"/>
      <c r="F80" s="14" t="s">
        <v>165</v>
      </c>
      <c r="G80" s="41">
        <f>SUM(G81+G91)</f>
        <v>94670894</v>
      </c>
      <c r="H80" s="41">
        <f>SUM(H81+H91)</f>
        <v>89125615.39199999</v>
      </c>
      <c r="I80" s="41">
        <f>SUM(I81+I91)</f>
        <v>82720371.383000001</v>
      </c>
      <c r="J80" s="48" t="e">
        <f>I80/#REF!</f>
        <v>#REF!</v>
      </c>
      <c r="K80" s="48">
        <f>I80/G80</f>
        <v>0.87376772192517804</v>
      </c>
      <c r="L80" s="41">
        <v>71902485.688999996</v>
      </c>
      <c r="M80" s="41">
        <f>L80*1.051</f>
        <v>75569512.459138989</v>
      </c>
    </row>
    <row r="81" spans="1:13" ht="22.5" customHeight="1" x14ac:dyDescent="0.25">
      <c r="A81" s="2" t="s">
        <v>111</v>
      </c>
      <c r="C81" s="20"/>
      <c r="D81" s="10" t="s">
        <v>4</v>
      </c>
      <c r="E81" s="12"/>
      <c r="F81" s="15" t="s">
        <v>49</v>
      </c>
      <c r="G81" s="38">
        <f>SUM(G82:G90)</f>
        <v>33986842</v>
      </c>
      <c r="H81" s="38">
        <f>SUM(H82:H90)</f>
        <v>31464899.633999996</v>
      </c>
      <c r="I81" s="38">
        <f>SUM(I82:I90)</f>
        <v>25066415.919</v>
      </c>
      <c r="J81" s="48" t="e">
        <f>I81/#REF!</f>
        <v>#REF!</v>
      </c>
      <c r="K81" s="48">
        <f>I81/G81</f>
        <v>0.73753295228194482</v>
      </c>
      <c r="L81" s="38">
        <v>23453343.557999998</v>
      </c>
      <c r="M81" s="38">
        <f>L81*1.051</f>
        <v>24649464.079457998</v>
      </c>
    </row>
    <row r="82" spans="1:13" ht="22.5" customHeight="1" x14ac:dyDescent="0.25">
      <c r="A82" s="2" t="s">
        <v>112</v>
      </c>
      <c r="C82" s="20"/>
      <c r="D82" s="10"/>
      <c r="E82" s="12" t="s">
        <v>50</v>
      </c>
      <c r="F82" s="15" t="s">
        <v>166</v>
      </c>
      <c r="G82" s="38">
        <v>131000</v>
      </c>
      <c r="H82" s="38">
        <v>62959.34</v>
      </c>
      <c r="I82" s="38">
        <v>62959.34</v>
      </c>
      <c r="J82" s="48" t="e">
        <f>I82/#REF!</f>
        <v>#REF!</v>
      </c>
      <c r="K82" s="48">
        <f>I82/G82</f>
        <v>0.48060564885496182</v>
      </c>
      <c r="L82" s="38">
        <v>0</v>
      </c>
      <c r="M82" s="38">
        <f>L82*1.051</f>
        <v>0</v>
      </c>
    </row>
    <row r="83" spans="1:13" ht="22.5" customHeight="1" x14ac:dyDescent="0.25">
      <c r="A83" s="2" t="s">
        <v>113</v>
      </c>
      <c r="C83" s="20"/>
      <c r="D83" s="10"/>
      <c r="E83" s="32" t="s">
        <v>51</v>
      </c>
      <c r="F83" s="37" t="s">
        <v>167</v>
      </c>
      <c r="G83" s="38">
        <v>5579263</v>
      </c>
      <c r="H83" s="38">
        <v>5644476.3540000003</v>
      </c>
      <c r="I83" s="38">
        <v>4189837.3539999998</v>
      </c>
      <c r="J83" s="54" t="e">
        <f>I83/#REF!</f>
        <v>#REF!</v>
      </c>
      <c r="K83" s="54">
        <f>I83/G83</f>
        <v>0.75096609605964082</v>
      </c>
      <c r="L83" s="38">
        <v>3843317.34</v>
      </c>
      <c r="M83" s="38">
        <f>L83*1.051</f>
        <v>4039326.5243399995</v>
      </c>
    </row>
    <row r="84" spans="1:13" ht="22.5" customHeight="1" x14ac:dyDescent="0.25">
      <c r="A84" s="2" t="s">
        <v>114</v>
      </c>
      <c r="C84" s="20"/>
      <c r="D84" s="10"/>
      <c r="E84" s="32" t="s">
        <v>52</v>
      </c>
      <c r="F84" s="37" t="s">
        <v>168</v>
      </c>
      <c r="G84" s="38">
        <v>13811739</v>
      </c>
      <c r="H84" s="38">
        <v>11667572.312000001</v>
      </c>
      <c r="I84" s="38">
        <v>11141292.179</v>
      </c>
      <c r="J84" s="54" t="e">
        <f>I84/#REF!</f>
        <v>#REF!</v>
      </c>
      <c r="K84" s="54">
        <f>I84/G84</f>
        <v>0.80665383113596334</v>
      </c>
      <c r="L84" s="38">
        <v>10549215.372</v>
      </c>
      <c r="M84" s="38">
        <f>L84*1.051</f>
        <v>11087225.355971999</v>
      </c>
    </row>
    <row r="85" spans="1:13" ht="22.5" customHeight="1" x14ac:dyDescent="0.25">
      <c r="A85" s="2" t="s">
        <v>115</v>
      </c>
      <c r="C85" s="20"/>
      <c r="D85" s="10"/>
      <c r="E85" s="32" t="s">
        <v>53</v>
      </c>
      <c r="F85" s="37" t="s">
        <v>169</v>
      </c>
      <c r="G85" s="38">
        <v>106320</v>
      </c>
      <c r="H85" s="38">
        <v>101320</v>
      </c>
      <c r="I85" s="38">
        <v>101320</v>
      </c>
      <c r="J85" s="54" t="e">
        <f>I85/#REF!</f>
        <v>#REF!</v>
      </c>
      <c r="K85" s="54">
        <f>I85/G85</f>
        <v>0.95297215951843495</v>
      </c>
      <c r="L85" s="38">
        <v>72317</v>
      </c>
      <c r="M85" s="38">
        <f>L85*1.051</f>
        <v>76005.167000000001</v>
      </c>
    </row>
    <row r="86" spans="1:13" ht="22.5" customHeight="1" x14ac:dyDescent="0.25">
      <c r="A86" s="2" t="s">
        <v>117</v>
      </c>
      <c r="C86" s="20"/>
      <c r="D86" s="10"/>
      <c r="E86" s="32" t="s">
        <v>54</v>
      </c>
      <c r="F86" s="37" t="s">
        <v>170</v>
      </c>
      <c r="G86" s="38">
        <v>2466719</v>
      </c>
      <c r="H86" s="38">
        <v>2466719</v>
      </c>
      <c r="I86" s="38">
        <v>1805696</v>
      </c>
      <c r="J86" s="54" t="e">
        <f>I86/#REF!</f>
        <v>#REF!</v>
      </c>
      <c r="K86" s="54">
        <f>I86/G86</f>
        <v>0.7320233881524405</v>
      </c>
      <c r="L86" s="38">
        <v>1778875</v>
      </c>
      <c r="M86" s="38">
        <f>L86*1.051</f>
        <v>1869597.6249999998</v>
      </c>
    </row>
    <row r="87" spans="1:13" ht="22.5" customHeight="1" x14ac:dyDescent="0.25">
      <c r="A87" s="2" t="s">
        <v>116</v>
      </c>
      <c r="C87" s="20"/>
      <c r="D87" s="10"/>
      <c r="E87" s="32" t="s">
        <v>55</v>
      </c>
      <c r="F87" s="37" t="s">
        <v>171</v>
      </c>
      <c r="G87" s="38">
        <v>10278</v>
      </c>
      <c r="H87" s="38">
        <v>10278</v>
      </c>
      <c r="I87" s="38">
        <v>10278</v>
      </c>
      <c r="J87" s="54" t="e">
        <f>I87/#REF!</f>
        <v>#REF!</v>
      </c>
      <c r="K87" s="54">
        <f>I87/G87</f>
        <v>1</v>
      </c>
      <c r="L87" s="38">
        <v>13300</v>
      </c>
      <c r="M87" s="38">
        <f>L87*1.051</f>
        <v>13978.3</v>
      </c>
    </row>
    <row r="88" spans="1:13" ht="22.5" customHeight="1" x14ac:dyDescent="0.25">
      <c r="A88" s="2" t="s">
        <v>118</v>
      </c>
      <c r="B88" s="35"/>
      <c r="C88" s="77"/>
      <c r="D88" s="10"/>
      <c r="E88" s="32" t="s">
        <v>56</v>
      </c>
      <c r="F88" s="37" t="s">
        <v>172</v>
      </c>
      <c r="G88" s="38">
        <v>1418054</v>
      </c>
      <c r="H88" s="38">
        <v>1127763.264</v>
      </c>
      <c r="I88" s="38">
        <v>432216.913</v>
      </c>
      <c r="J88" s="54" t="e">
        <f>I88/#REF!</f>
        <v>#REF!</v>
      </c>
      <c r="K88" s="54">
        <f>I88/G88</f>
        <v>0.30479580678874008</v>
      </c>
      <c r="L88" s="38">
        <v>554307.28700000001</v>
      </c>
      <c r="M88" s="38">
        <f>L88*1.051</f>
        <v>582576.95863699995</v>
      </c>
    </row>
    <row r="89" spans="1:13" ht="22.5" customHeight="1" x14ac:dyDescent="0.25">
      <c r="A89" s="2" t="s">
        <v>119</v>
      </c>
      <c r="C89" s="20"/>
      <c r="D89" s="10"/>
      <c r="E89" s="32" t="s">
        <v>57</v>
      </c>
      <c r="F89" s="37" t="s">
        <v>173</v>
      </c>
      <c r="G89" s="38">
        <v>93100</v>
      </c>
      <c r="H89" s="38">
        <v>14166.175999999999</v>
      </c>
      <c r="I89" s="38">
        <v>7379.2</v>
      </c>
      <c r="J89" s="54" t="e">
        <f>I89/#REF!</f>
        <v>#REF!</v>
      </c>
      <c r="K89" s="54">
        <f>I89/G89</f>
        <v>7.9261009667024707E-2</v>
      </c>
      <c r="L89" s="38">
        <v>36212.483999999997</v>
      </c>
      <c r="M89" s="38">
        <f>L89*1.051</f>
        <v>38059.320683999991</v>
      </c>
    </row>
    <row r="90" spans="1:13" ht="22.5" customHeight="1" x14ac:dyDescent="0.25">
      <c r="A90" s="2" t="s">
        <v>120</v>
      </c>
      <c r="C90" s="20"/>
      <c r="D90" s="10"/>
      <c r="E90" s="32" t="s">
        <v>58</v>
      </c>
      <c r="F90" s="37" t="s">
        <v>174</v>
      </c>
      <c r="G90" s="38">
        <v>10370369</v>
      </c>
      <c r="H90" s="38">
        <v>10369645.187999999</v>
      </c>
      <c r="I90" s="38">
        <v>7315436.9330000002</v>
      </c>
      <c r="J90" s="54" t="e">
        <f>I90/#REF!</f>
        <v>#REF!</v>
      </c>
      <c r="K90" s="54">
        <f>I90/G90</f>
        <v>0.70541722604084778</v>
      </c>
      <c r="L90" s="38">
        <v>6605799.0750000002</v>
      </c>
      <c r="M90" s="38">
        <f>L90*1.051</f>
        <v>6942694.8278249996</v>
      </c>
    </row>
    <row r="91" spans="1:13" ht="22.5" customHeight="1" x14ac:dyDescent="0.25">
      <c r="A91" s="2" t="s">
        <v>121</v>
      </c>
      <c r="C91" s="21"/>
      <c r="D91" s="10" t="s">
        <v>2</v>
      </c>
      <c r="E91" s="33"/>
      <c r="F91" s="37" t="s">
        <v>175</v>
      </c>
      <c r="G91" s="38">
        <f t="shared" ref="G91:I91" si="9">SUM(G92:G98)</f>
        <v>60684052</v>
      </c>
      <c r="H91" s="38">
        <f t="shared" si="9"/>
        <v>57660715.758000001</v>
      </c>
      <c r="I91" s="38">
        <f t="shared" si="9"/>
        <v>57653955.464000002</v>
      </c>
      <c r="J91" s="54" t="e">
        <f>I91/#REF!</f>
        <v>#REF!</v>
      </c>
      <c r="K91" s="54">
        <f>I91/G91</f>
        <v>0.95006766298334855</v>
      </c>
      <c r="L91" s="38">
        <v>48449142.130999997</v>
      </c>
      <c r="M91" s="38">
        <f>L91*1.051</f>
        <v>50920048.379680991</v>
      </c>
    </row>
    <row r="92" spans="1:13" ht="22.5" customHeight="1" x14ac:dyDescent="0.25">
      <c r="A92" s="2" t="s">
        <v>122</v>
      </c>
      <c r="C92" s="20"/>
      <c r="D92" s="10"/>
      <c r="E92" s="32" t="s">
        <v>51</v>
      </c>
      <c r="F92" s="37" t="s">
        <v>176</v>
      </c>
      <c r="G92" s="38">
        <v>44896</v>
      </c>
      <c r="H92" s="38">
        <v>25683.72</v>
      </c>
      <c r="I92" s="38">
        <v>18923.425999999999</v>
      </c>
      <c r="J92" s="54" t="e">
        <f>I92/#REF!</f>
        <v>#REF!</v>
      </c>
      <c r="K92" s="54">
        <f>I92/G92</f>
        <v>0.42149469885958657</v>
      </c>
      <c r="L92" s="38">
        <v>29986.823</v>
      </c>
      <c r="M92" s="38">
        <f>L92*1.051</f>
        <v>31516.150973</v>
      </c>
    </row>
    <row r="93" spans="1:13" ht="22.5" customHeight="1" x14ac:dyDescent="0.25">
      <c r="A93" s="2" t="s">
        <v>123</v>
      </c>
      <c r="C93" s="20"/>
      <c r="D93" s="10"/>
      <c r="E93" s="32" t="s">
        <v>60</v>
      </c>
      <c r="F93" s="37" t="s">
        <v>177</v>
      </c>
      <c r="G93" s="38">
        <v>24745</v>
      </c>
      <c r="H93" s="38">
        <v>37098.400000000001</v>
      </c>
      <c r="I93" s="38">
        <v>37098.400000000001</v>
      </c>
      <c r="J93" s="54" t="e">
        <f>I93/#REF!</f>
        <v>#REF!</v>
      </c>
      <c r="K93" s="54">
        <f>I93/G93</f>
        <v>1.4992281268943222</v>
      </c>
      <c r="L93" s="38">
        <v>17597.832999999999</v>
      </c>
      <c r="M93" s="38">
        <f>L93*1.051</f>
        <v>18495.322482999996</v>
      </c>
    </row>
    <row r="94" spans="1:13" ht="22.5" customHeight="1" x14ac:dyDescent="0.25">
      <c r="A94" s="2" t="s">
        <v>124</v>
      </c>
      <c r="C94" s="20"/>
      <c r="D94" s="10"/>
      <c r="E94" s="32" t="s">
        <v>61</v>
      </c>
      <c r="F94" s="37" t="s">
        <v>178</v>
      </c>
      <c r="G94" s="38">
        <v>15792678</v>
      </c>
      <c r="H94" s="38">
        <v>13395172.341</v>
      </c>
      <c r="I94" s="38">
        <v>13395172.341</v>
      </c>
      <c r="J94" s="54" t="e">
        <f>I94/#REF!</f>
        <v>#REF!</v>
      </c>
      <c r="K94" s="54">
        <f>I94/G94</f>
        <v>0.84818878349827687</v>
      </c>
      <c r="L94" s="38">
        <v>11460635.403000001</v>
      </c>
      <c r="M94" s="38">
        <f>L94*1.051</f>
        <v>12045127.808553001</v>
      </c>
    </row>
    <row r="95" spans="1:13" ht="22.5" customHeight="1" x14ac:dyDescent="0.25">
      <c r="A95" s="2" t="s">
        <v>125</v>
      </c>
      <c r="C95" s="20"/>
      <c r="D95" s="10"/>
      <c r="E95" s="32" t="s">
        <v>62</v>
      </c>
      <c r="F95" s="15" t="s">
        <v>179</v>
      </c>
      <c r="G95" s="38">
        <v>42509726</v>
      </c>
      <c r="H95" s="38">
        <v>41990198.061999999</v>
      </c>
      <c r="I95" s="38">
        <v>41990198.061999999</v>
      </c>
      <c r="J95" s="48" t="e">
        <f>I95/#REF!</f>
        <v>#REF!</v>
      </c>
      <c r="K95" s="48">
        <f>I95/G95</f>
        <v>0.98777861005267353</v>
      </c>
      <c r="L95" s="38">
        <v>35408146.068999998</v>
      </c>
      <c r="M95" s="38">
        <f>L95*1.051</f>
        <v>37213961.518518999</v>
      </c>
    </row>
    <row r="96" spans="1:13" ht="22.5" customHeight="1" x14ac:dyDescent="0.25">
      <c r="A96" s="2" t="s">
        <v>126</v>
      </c>
      <c r="B96" s="35"/>
      <c r="C96" s="20"/>
      <c r="D96" s="10"/>
      <c r="E96" s="32" t="s">
        <v>63</v>
      </c>
      <c r="F96" s="37" t="s">
        <v>180</v>
      </c>
      <c r="G96" s="38">
        <v>1534726</v>
      </c>
      <c r="H96" s="38">
        <v>1455949.6159999999</v>
      </c>
      <c r="I96" s="38">
        <v>1455949.6159999999</v>
      </c>
      <c r="J96" s="54" t="e">
        <f>I96/#REF!</f>
        <v>#REF!</v>
      </c>
      <c r="K96" s="54">
        <f>I96/G96</f>
        <v>0.94867071776981682</v>
      </c>
      <c r="L96" s="38">
        <v>1038096.6949999999</v>
      </c>
      <c r="M96" s="38">
        <f>L96*1.051</f>
        <v>1091039.6264449998</v>
      </c>
    </row>
    <row r="97" spans="1:13" ht="22.5" customHeight="1" x14ac:dyDescent="0.25">
      <c r="A97" s="2"/>
      <c r="B97" s="35"/>
      <c r="C97" s="20"/>
      <c r="D97" s="10"/>
      <c r="E97" s="33" t="s">
        <v>205</v>
      </c>
      <c r="F97" s="37" t="s">
        <v>212</v>
      </c>
      <c r="G97" s="38">
        <v>0</v>
      </c>
      <c r="H97" s="38">
        <v>0</v>
      </c>
      <c r="I97" s="38">
        <v>0</v>
      </c>
      <c r="J97" s="54">
        <v>0</v>
      </c>
      <c r="K97" s="54">
        <v>0</v>
      </c>
      <c r="L97" s="38">
        <v>0</v>
      </c>
      <c r="M97" s="38">
        <f>L97*1.051</f>
        <v>0</v>
      </c>
    </row>
    <row r="98" spans="1:13" ht="22.5" customHeight="1" x14ac:dyDescent="0.25">
      <c r="A98" s="2" t="s">
        <v>127</v>
      </c>
      <c r="B98" s="35"/>
      <c r="C98" s="20"/>
      <c r="D98" s="10"/>
      <c r="E98" s="32" t="s">
        <v>64</v>
      </c>
      <c r="F98" s="37" t="s">
        <v>181</v>
      </c>
      <c r="G98" s="38">
        <v>777281</v>
      </c>
      <c r="H98" s="38">
        <v>756613.61899999995</v>
      </c>
      <c r="I98" s="38">
        <v>756613.61899999995</v>
      </c>
      <c r="J98" s="54" t="e">
        <f>I98/#REF!</f>
        <v>#REF!</v>
      </c>
      <c r="K98" s="54">
        <f>I98/G98</f>
        <v>0.97341067001509096</v>
      </c>
      <c r="L98" s="38">
        <v>494679.30800000002</v>
      </c>
      <c r="M98" s="38">
        <f>L98*1.051</f>
        <v>519907.95270799997</v>
      </c>
    </row>
    <row r="99" spans="1:13" ht="22.5" customHeight="1" x14ac:dyDescent="0.25">
      <c r="A99" s="2"/>
      <c r="B99" s="35"/>
      <c r="C99" s="20">
        <v>25</v>
      </c>
      <c r="D99" s="10"/>
      <c r="E99" s="32"/>
      <c r="F99" s="37" t="s">
        <v>207</v>
      </c>
      <c r="G99" s="41">
        <f t="shared" ref="G99:I99" si="10">SUM(G100)</f>
        <v>15000</v>
      </c>
      <c r="H99" s="41">
        <f t="shared" si="10"/>
        <v>5490.1279999999997</v>
      </c>
      <c r="I99" s="41">
        <f t="shared" si="10"/>
        <v>5490.1279999999997</v>
      </c>
      <c r="J99" s="54">
        <v>0</v>
      </c>
      <c r="K99" s="54">
        <v>0</v>
      </c>
      <c r="L99" s="41">
        <v>27022.775000000001</v>
      </c>
      <c r="M99" s="41">
        <f>L99*1.051</f>
        <v>28400.936525000001</v>
      </c>
    </row>
    <row r="100" spans="1:13" ht="22.5" customHeight="1" x14ac:dyDescent="0.25">
      <c r="A100" s="2"/>
      <c r="B100" s="35"/>
      <c r="C100" s="20"/>
      <c r="D100" s="10">
        <v>99</v>
      </c>
      <c r="E100" s="32"/>
      <c r="F100" s="37" t="s">
        <v>208</v>
      </c>
      <c r="G100" s="38">
        <v>15000</v>
      </c>
      <c r="H100" s="38">
        <v>5490.1279999999997</v>
      </c>
      <c r="I100" s="38">
        <v>5490.1279999999997</v>
      </c>
      <c r="J100" s="54">
        <v>0</v>
      </c>
      <c r="K100" s="54">
        <v>0</v>
      </c>
      <c r="L100" s="38">
        <v>27022.775000000001</v>
      </c>
      <c r="M100" s="38">
        <f>L100*1.051</f>
        <v>28400.936525000001</v>
      </c>
    </row>
    <row r="101" spans="1:13" ht="22.5" customHeight="1" x14ac:dyDescent="0.25">
      <c r="A101" s="2">
        <v>26</v>
      </c>
      <c r="C101" s="21" t="s">
        <v>65</v>
      </c>
      <c r="D101" s="10"/>
      <c r="E101" s="13"/>
      <c r="F101" s="14" t="s">
        <v>182</v>
      </c>
      <c r="G101" s="41">
        <f t="shared" ref="G101:I101" si="11">SUM(G102:G104)</f>
        <v>566240</v>
      </c>
      <c r="H101" s="41">
        <f t="shared" si="11"/>
        <v>605671.75899999996</v>
      </c>
      <c r="I101" s="41">
        <f t="shared" si="11"/>
        <v>533406.88500000001</v>
      </c>
      <c r="J101" s="48" t="e">
        <f>I101/#REF!</f>
        <v>#REF!</v>
      </c>
      <c r="K101" s="48">
        <f>I101/G101</f>
        <v>0.94201554994348691</v>
      </c>
      <c r="L101" s="41">
        <v>275705.201</v>
      </c>
      <c r="M101" s="41">
        <f>L101*1.051</f>
        <v>289766.16625099996</v>
      </c>
    </row>
    <row r="102" spans="1:13" ht="22.5" customHeight="1" x14ac:dyDescent="0.25">
      <c r="A102" s="2" t="s">
        <v>128</v>
      </c>
      <c r="C102" s="20"/>
      <c r="D102" s="10" t="s">
        <v>4</v>
      </c>
      <c r="E102" s="12"/>
      <c r="F102" s="15" t="s">
        <v>66</v>
      </c>
      <c r="G102" s="38">
        <v>287785</v>
      </c>
      <c r="H102" s="38">
        <v>269487.89199999999</v>
      </c>
      <c r="I102" s="38">
        <v>266605.27299999999</v>
      </c>
      <c r="J102" s="48" t="e">
        <f>I102/#REF!</f>
        <v>#REF!</v>
      </c>
      <c r="K102" s="54">
        <f>I102/G102</f>
        <v>0.92640434004552008</v>
      </c>
      <c r="L102" s="38">
        <v>74793.668999999994</v>
      </c>
      <c r="M102" s="38">
        <f>L102*1.051</f>
        <v>78608.146118999983</v>
      </c>
    </row>
    <row r="103" spans="1:13" ht="22.5" customHeight="1" x14ac:dyDescent="0.25">
      <c r="A103" s="2" t="s">
        <v>129</v>
      </c>
      <c r="B103" s="35"/>
      <c r="C103" s="20"/>
      <c r="D103" s="10" t="s">
        <v>6</v>
      </c>
      <c r="E103" s="12"/>
      <c r="F103" s="15" t="s">
        <v>183</v>
      </c>
      <c r="G103" s="38">
        <v>203434</v>
      </c>
      <c r="H103" s="38">
        <v>262895.86300000001</v>
      </c>
      <c r="I103" s="38">
        <v>193513.60800000001</v>
      </c>
      <c r="J103" s="48" t="e">
        <f>I103/#REF!</f>
        <v>#REF!</v>
      </c>
      <c r="K103" s="54">
        <f>I103/G103</f>
        <v>0.95123532939429989</v>
      </c>
      <c r="L103" s="38">
        <v>139920.334</v>
      </c>
      <c r="M103" s="38">
        <f>L103*1.051</f>
        <v>147056.271034</v>
      </c>
    </row>
    <row r="104" spans="1:13" ht="22.5" customHeight="1" thickBot="1" x14ac:dyDescent="0.3">
      <c r="A104" s="2" t="s">
        <v>130</v>
      </c>
      <c r="C104" s="60"/>
      <c r="D104" s="23" t="s">
        <v>22</v>
      </c>
      <c r="E104" s="24"/>
      <c r="F104" s="74" t="s">
        <v>184</v>
      </c>
      <c r="G104" s="75">
        <v>75021</v>
      </c>
      <c r="H104" s="75">
        <v>73288.004000000001</v>
      </c>
      <c r="I104" s="75">
        <v>73288.004000000001</v>
      </c>
      <c r="J104" s="76" t="e">
        <f>I104/#REF!</f>
        <v>#REF!</v>
      </c>
      <c r="K104" s="76">
        <f>I104/G104</f>
        <v>0.97689985470734864</v>
      </c>
      <c r="L104" s="75">
        <v>60991.197999999997</v>
      </c>
      <c r="M104" s="75">
        <f>L104*1.051</f>
        <v>64101.749097999993</v>
      </c>
    </row>
    <row r="105" spans="1:13" ht="22.5" customHeight="1" x14ac:dyDescent="0.25">
      <c r="A105" s="2"/>
      <c r="C105" s="86"/>
      <c r="D105" s="87"/>
      <c r="E105" s="86"/>
      <c r="F105" s="88"/>
      <c r="G105" s="69"/>
      <c r="H105" s="69"/>
      <c r="I105" s="69"/>
      <c r="J105" s="56"/>
      <c r="K105" s="56"/>
      <c r="L105" s="69"/>
      <c r="M105" s="69"/>
    </row>
    <row r="106" spans="1:13" x14ac:dyDescent="0.25">
      <c r="C106" s="91" t="s">
        <v>199</v>
      </c>
      <c r="D106" s="91"/>
      <c r="E106" s="91"/>
      <c r="F106" s="91"/>
      <c r="G106" s="6"/>
      <c r="H106" s="6"/>
      <c r="I106" s="3"/>
      <c r="J106" s="6"/>
      <c r="L106" s="3"/>
      <c r="M106" s="3"/>
    </row>
    <row r="107" spans="1:13" ht="21" x14ac:dyDescent="0.25">
      <c r="F107" s="28" t="s">
        <v>0</v>
      </c>
      <c r="G107" s="4"/>
      <c r="H107" s="4"/>
      <c r="I107" s="5"/>
      <c r="J107" s="4"/>
      <c r="K107" s="5"/>
      <c r="L107" s="5"/>
      <c r="M107" s="5"/>
    </row>
    <row r="108" spans="1:13" ht="21.75" thickBot="1" x14ac:dyDescent="0.3">
      <c r="F108" s="5"/>
      <c r="G108" s="6"/>
      <c r="H108" s="6"/>
      <c r="I108" s="28"/>
      <c r="J108" s="6"/>
      <c r="K108" s="5"/>
      <c r="L108" s="28"/>
      <c r="M108" s="28"/>
    </row>
    <row r="109" spans="1:13" ht="15" customHeight="1" x14ac:dyDescent="0.25">
      <c r="A109" s="7"/>
      <c r="C109" s="92" t="s">
        <v>146</v>
      </c>
      <c r="D109" s="94" t="s">
        <v>147</v>
      </c>
      <c r="E109" s="94" t="s">
        <v>148</v>
      </c>
      <c r="F109" s="25" t="s">
        <v>195</v>
      </c>
      <c r="G109" s="83"/>
      <c r="H109" s="25" t="s">
        <v>201</v>
      </c>
      <c r="I109" s="25" t="s">
        <v>201</v>
      </c>
      <c r="J109" s="27" t="s">
        <v>1</v>
      </c>
      <c r="K109" s="25" t="s">
        <v>1</v>
      </c>
      <c r="L109" s="70" t="s">
        <v>201</v>
      </c>
      <c r="M109" s="70" t="s">
        <v>216</v>
      </c>
    </row>
    <row r="110" spans="1:13" ht="53.25" customHeight="1" thickBot="1" x14ac:dyDescent="0.3">
      <c r="A110" s="8" t="s">
        <v>79</v>
      </c>
      <c r="C110" s="93"/>
      <c r="D110" s="95"/>
      <c r="E110" s="95"/>
      <c r="F110" s="26" t="s">
        <v>153</v>
      </c>
      <c r="G110" s="45" t="s">
        <v>150</v>
      </c>
      <c r="H110" s="44" t="s">
        <v>203</v>
      </c>
      <c r="I110" s="44" t="s">
        <v>154</v>
      </c>
      <c r="J110" s="43" t="s">
        <v>192</v>
      </c>
      <c r="K110" s="90" t="s">
        <v>220</v>
      </c>
      <c r="L110" s="84" t="s">
        <v>224</v>
      </c>
      <c r="M110" s="84" t="s">
        <v>224</v>
      </c>
    </row>
    <row r="111" spans="1:13" ht="22.5" customHeight="1" x14ac:dyDescent="0.25">
      <c r="A111" s="2">
        <v>29</v>
      </c>
      <c r="C111" s="21" t="s">
        <v>67</v>
      </c>
      <c r="D111" s="10"/>
      <c r="E111" s="13"/>
      <c r="F111" s="14" t="s">
        <v>185</v>
      </c>
      <c r="G111" s="41">
        <f t="shared" ref="G111:I111" si="12">SUM(G112:G118)</f>
        <v>4847783</v>
      </c>
      <c r="H111" s="41">
        <f t="shared" si="12"/>
        <v>3263552.8190000006</v>
      </c>
      <c r="I111" s="41">
        <f t="shared" si="12"/>
        <v>2955528.7069999999</v>
      </c>
      <c r="J111" s="48" t="e">
        <f>I111/#REF!</f>
        <v>#REF!</v>
      </c>
      <c r="K111" s="49">
        <f>I111/G111</f>
        <v>0.60966604878972508</v>
      </c>
      <c r="L111" s="41">
        <v>1613579.8400000003</v>
      </c>
      <c r="M111" s="41">
        <f>L111*1.051</f>
        <v>1695872.4118400002</v>
      </c>
    </row>
    <row r="112" spans="1:13" ht="22.5" customHeight="1" x14ac:dyDescent="0.25">
      <c r="A112" s="2"/>
      <c r="C112" s="21"/>
      <c r="D112" s="10" t="s">
        <v>6</v>
      </c>
      <c r="E112" s="13"/>
      <c r="F112" s="15" t="s">
        <v>213</v>
      </c>
      <c r="G112" s="38">
        <v>2260000</v>
      </c>
      <c r="H112" s="38">
        <v>2201679.71</v>
      </c>
      <c r="I112" s="38">
        <v>2201679.71</v>
      </c>
      <c r="J112" s="48">
        <v>0</v>
      </c>
      <c r="K112" s="49">
        <v>0</v>
      </c>
      <c r="L112" s="38">
        <v>1040613.89</v>
      </c>
      <c r="M112" s="38">
        <f>L112*1.051</f>
        <v>1093685.19839</v>
      </c>
    </row>
    <row r="113" spans="1:13" ht="22.5" customHeight="1" x14ac:dyDescent="0.25">
      <c r="A113" s="2" t="s">
        <v>131</v>
      </c>
      <c r="B113" s="35"/>
      <c r="C113" s="20"/>
      <c r="D113" s="31" t="s">
        <v>2</v>
      </c>
      <c r="E113" s="12"/>
      <c r="F113" s="15" t="s">
        <v>26</v>
      </c>
      <c r="G113" s="38">
        <v>1202890</v>
      </c>
      <c r="H113" s="38">
        <v>317518.18300000002</v>
      </c>
      <c r="I113" s="38">
        <v>154056.71400000001</v>
      </c>
      <c r="J113" s="48" t="e">
        <f>I113/#REF!</f>
        <v>#REF!</v>
      </c>
      <c r="K113" s="49">
        <f>I113/G113</f>
        <v>0.12807215456109869</v>
      </c>
      <c r="L113" s="38">
        <v>56550.400000000001</v>
      </c>
      <c r="M113" s="38">
        <f>L113*1.051</f>
        <v>59434.470399999998</v>
      </c>
    </row>
    <row r="114" spans="1:13" ht="22.5" customHeight="1" x14ac:dyDescent="0.25">
      <c r="A114" s="2" t="s">
        <v>132</v>
      </c>
      <c r="C114" s="20"/>
      <c r="D114" s="31" t="s">
        <v>22</v>
      </c>
      <c r="E114" s="12"/>
      <c r="F114" s="15" t="s">
        <v>27</v>
      </c>
      <c r="G114" s="38">
        <v>271092</v>
      </c>
      <c r="H114" s="38">
        <v>189276.34400000001</v>
      </c>
      <c r="I114" s="38">
        <v>152487.73800000001</v>
      </c>
      <c r="J114" s="48" t="e">
        <f>I114/#REF!</f>
        <v>#REF!</v>
      </c>
      <c r="K114" s="49">
        <f>I114/G114</f>
        <v>0.56249442255765569</v>
      </c>
      <c r="L114" s="38">
        <v>125626.121</v>
      </c>
      <c r="M114" s="38">
        <f>L114*1.051</f>
        <v>132033.05317099998</v>
      </c>
    </row>
    <row r="115" spans="1:13" ht="22.5" customHeight="1" x14ac:dyDescent="0.25">
      <c r="A115" s="2" t="s">
        <v>133</v>
      </c>
      <c r="C115" s="20"/>
      <c r="D115" s="31" t="s">
        <v>9</v>
      </c>
      <c r="E115" s="12"/>
      <c r="F115" s="15" t="s">
        <v>68</v>
      </c>
      <c r="G115" s="38">
        <v>352828</v>
      </c>
      <c r="H115" s="38">
        <v>241368.14300000001</v>
      </c>
      <c r="I115" s="38">
        <v>212255.28400000001</v>
      </c>
      <c r="J115" s="48" t="e">
        <f>I115/#REF!</f>
        <v>#REF!</v>
      </c>
      <c r="K115" s="49">
        <f>I115/G115</f>
        <v>0.60158287890983708</v>
      </c>
      <c r="L115" s="38">
        <v>159949.81700000001</v>
      </c>
      <c r="M115" s="38">
        <f>L115*1.051</f>
        <v>168107.257667</v>
      </c>
    </row>
    <row r="116" spans="1:13" ht="22.5" customHeight="1" x14ac:dyDescent="0.25">
      <c r="A116" s="2" t="s">
        <v>134</v>
      </c>
      <c r="C116" s="20"/>
      <c r="D116" s="31" t="s">
        <v>13</v>
      </c>
      <c r="E116" s="12"/>
      <c r="F116" s="15" t="s">
        <v>69</v>
      </c>
      <c r="G116" s="38">
        <v>187616</v>
      </c>
      <c r="H116" s="38">
        <v>31270.168000000001</v>
      </c>
      <c r="I116" s="38">
        <v>11132.584999999999</v>
      </c>
      <c r="J116" s="48" t="e">
        <f>I116/#REF!</f>
        <v>#REF!</v>
      </c>
      <c r="K116" s="49">
        <f>I116/G116</f>
        <v>5.9337076795156062E-2</v>
      </c>
      <c r="L116" s="38">
        <v>28609.187999999998</v>
      </c>
      <c r="M116" s="38">
        <f>L116*1.051</f>
        <v>30068.256587999997</v>
      </c>
    </row>
    <row r="117" spans="1:13" ht="22.5" customHeight="1" x14ac:dyDescent="0.25">
      <c r="A117" s="2" t="s">
        <v>135</v>
      </c>
      <c r="C117" s="20"/>
      <c r="D117" s="31" t="s">
        <v>41</v>
      </c>
      <c r="E117" s="12"/>
      <c r="F117" s="15" t="s">
        <v>70</v>
      </c>
      <c r="G117" s="38">
        <v>468242</v>
      </c>
      <c r="H117" s="38">
        <v>277325.58100000001</v>
      </c>
      <c r="I117" s="38">
        <v>223916.67600000001</v>
      </c>
      <c r="J117" s="48" t="e">
        <f>I117/#REF!</f>
        <v>#REF!</v>
      </c>
      <c r="K117" s="49">
        <f>I117/G117</f>
        <v>0.47820715783718676</v>
      </c>
      <c r="L117" s="38">
        <v>202230.424</v>
      </c>
      <c r="M117" s="38">
        <f>L117*1.051</f>
        <v>212544.175624</v>
      </c>
    </row>
    <row r="118" spans="1:13" ht="22.5" customHeight="1" x14ac:dyDescent="0.25">
      <c r="A118" s="2"/>
      <c r="C118" s="20"/>
      <c r="D118" s="31">
        <v>99</v>
      </c>
      <c r="E118" s="12"/>
      <c r="F118" s="15" t="s">
        <v>202</v>
      </c>
      <c r="G118" s="38">
        <v>105115</v>
      </c>
      <c r="H118" s="38">
        <v>5114.6899999999996</v>
      </c>
      <c r="I118" s="38">
        <v>0</v>
      </c>
      <c r="J118" s="48">
        <v>0</v>
      </c>
      <c r="K118" s="49">
        <f>I118/G118</f>
        <v>0</v>
      </c>
      <c r="L118" s="38">
        <v>0</v>
      </c>
      <c r="M118" s="38">
        <f>L118*1.051</f>
        <v>0</v>
      </c>
    </row>
    <row r="119" spans="1:13" ht="22.5" customHeight="1" x14ac:dyDescent="0.25">
      <c r="A119" s="2">
        <v>31</v>
      </c>
      <c r="C119" s="21" t="s">
        <v>71</v>
      </c>
      <c r="D119" s="10"/>
      <c r="E119" s="13"/>
      <c r="F119" s="14" t="s">
        <v>186</v>
      </c>
      <c r="G119" s="41">
        <f t="shared" ref="G119:I119" si="13">SUM(G120+G122)</f>
        <v>22759322</v>
      </c>
      <c r="H119" s="41">
        <f t="shared" si="13"/>
        <v>13620786.593</v>
      </c>
      <c r="I119" s="41">
        <f t="shared" si="13"/>
        <v>7589467.9450000003</v>
      </c>
      <c r="J119" s="48" t="e">
        <f>I119/#REF!</f>
        <v>#REF!</v>
      </c>
      <c r="K119" s="49">
        <f>I119/G119</f>
        <v>0.33346634600978009</v>
      </c>
      <c r="L119" s="41">
        <v>6315283.7539999997</v>
      </c>
      <c r="M119" s="41">
        <f>L119*1.051</f>
        <v>6637363.2254539989</v>
      </c>
    </row>
    <row r="120" spans="1:13" ht="22.5" customHeight="1" x14ac:dyDescent="0.25">
      <c r="A120" s="2" t="s">
        <v>136</v>
      </c>
      <c r="C120" s="20"/>
      <c r="D120" s="10" t="s">
        <v>4</v>
      </c>
      <c r="E120" s="12"/>
      <c r="F120" s="15" t="s">
        <v>72</v>
      </c>
      <c r="G120" s="38">
        <f t="shared" ref="G120:I120" si="14">SUM(G121)</f>
        <v>2054</v>
      </c>
      <c r="H120" s="38">
        <f t="shared" si="14"/>
        <v>2053.9650000000001</v>
      </c>
      <c r="I120" s="38">
        <f t="shared" si="14"/>
        <v>0</v>
      </c>
      <c r="J120" s="48">
        <v>0</v>
      </c>
      <c r="K120" s="49">
        <f>I120/G120</f>
        <v>0</v>
      </c>
      <c r="L120" s="38">
        <v>0</v>
      </c>
      <c r="M120" s="38">
        <f>L120*1.051</f>
        <v>0</v>
      </c>
    </row>
    <row r="121" spans="1:13" ht="22.5" customHeight="1" x14ac:dyDescent="0.25">
      <c r="A121" s="2" t="s">
        <v>137</v>
      </c>
      <c r="C121" s="20"/>
      <c r="D121" s="10"/>
      <c r="E121" s="12" t="s">
        <v>51</v>
      </c>
      <c r="F121" s="15" t="s">
        <v>73</v>
      </c>
      <c r="G121" s="38">
        <v>2054</v>
      </c>
      <c r="H121" s="38">
        <v>2053.9650000000001</v>
      </c>
      <c r="I121" s="38">
        <v>0</v>
      </c>
      <c r="J121" s="48">
        <v>0</v>
      </c>
      <c r="K121" s="49">
        <f>I121/G121</f>
        <v>0</v>
      </c>
      <c r="L121" s="38">
        <v>0</v>
      </c>
      <c r="M121" s="38">
        <f>L121*1.051</f>
        <v>0</v>
      </c>
    </row>
    <row r="122" spans="1:13" ht="22.5" customHeight="1" x14ac:dyDescent="0.25">
      <c r="A122" s="2" t="s">
        <v>138</v>
      </c>
      <c r="C122" s="21"/>
      <c r="D122" s="10" t="s">
        <v>6</v>
      </c>
      <c r="E122" s="13"/>
      <c r="F122" s="15" t="s">
        <v>74</v>
      </c>
      <c r="G122" s="38">
        <f t="shared" ref="G122:I122" si="15">SUM(G123:G126)</f>
        <v>22757268</v>
      </c>
      <c r="H122" s="38">
        <f t="shared" si="15"/>
        <v>13618732.628</v>
      </c>
      <c r="I122" s="38">
        <f t="shared" si="15"/>
        <v>7589467.9450000003</v>
      </c>
      <c r="J122" s="48" t="e">
        <f>I122/#REF!</f>
        <v>#REF!</v>
      </c>
      <c r="K122" s="49">
        <f>I122/G122</f>
        <v>0.33349644364165332</v>
      </c>
      <c r="L122" s="38">
        <v>6315283.7539999997</v>
      </c>
      <c r="M122" s="38">
        <f>L122*1.051</f>
        <v>6637363.2254539989</v>
      </c>
    </row>
    <row r="123" spans="1:13" ht="22.5" customHeight="1" x14ac:dyDescent="0.25">
      <c r="A123" s="2"/>
      <c r="C123" s="21"/>
      <c r="D123" s="10"/>
      <c r="E123" s="13" t="s">
        <v>50</v>
      </c>
      <c r="F123" s="15" t="s">
        <v>197</v>
      </c>
      <c r="G123" s="38">
        <v>8000</v>
      </c>
      <c r="H123" s="38">
        <v>4184.97</v>
      </c>
      <c r="I123" s="38">
        <v>4184.97</v>
      </c>
      <c r="J123" s="48" t="e">
        <f>I123/#REF!</f>
        <v>#REF!</v>
      </c>
      <c r="K123" s="49">
        <f>I123/G123</f>
        <v>0.52312124999999998</v>
      </c>
      <c r="L123" s="38">
        <v>42302.981</v>
      </c>
      <c r="M123" s="38">
        <f>L123*1.051</f>
        <v>44460.433031</v>
      </c>
    </row>
    <row r="124" spans="1:13" ht="22.5" customHeight="1" x14ac:dyDescent="0.25">
      <c r="A124" s="2" t="s">
        <v>139</v>
      </c>
      <c r="C124" s="20"/>
      <c r="D124" s="10"/>
      <c r="E124" s="12" t="s">
        <v>51</v>
      </c>
      <c r="F124" s="15" t="s">
        <v>73</v>
      </c>
      <c r="G124" s="38">
        <v>1718443</v>
      </c>
      <c r="H124" s="38">
        <v>1033236.1580000001</v>
      </c>
      <c r="I124" s="38">
        <v>400160.42200000002</v>
      </c>
      <c r="J124" s="48" t="e">
        <f>I124/#REF!</f>
        <v>#REF!</v>
      </c>
      <c r="K124" s="49">
        <f>I124/G124</f>
        <v>0.23286220258687662</v>
      </c>
      <c r="L124" s="38">
        <v>508214.05800000002</v>
      </c>
      <c r="M124" s="38">
        <f>L124*1.051</f>
        <v>534132.97495800001</v>
      </c>
    </row>
    <row r="125" spans="1:13" ht="22.5" customHeight="1" x14ac:dyDescent="0.25">
      <c r="A125" s="2" t="s">
        <v>140</v>
      </c>
      <c r="C125" s="20"/>
      <c r="D125" s="10"/>
      <c r="E125" s="32" t="s">
        <v>53</v>
      </c>
      <c r="F125" s="15" t="s">
        <v>75</v>
      </c>
      <c r="G125" s="38">
        <v>20398883</v>
      </c>
      <c r="H125" s="38">
        <v>12292818.729</v>
      </c>
      <c r="I125" s="38">
        <v>7173052.5020000003</v>
      </c>
      <c r="J125" s="48" t="e">
        <f>I125/#REF!</f>
        <v>#REF!</v>
      </c>
      <c r="K125" s="49">
        <f>I125/G125</f>
        <v>0.35163947467123569</v>
      </c>
      <c r="L125" s="38">
        <v>5764766.7149999999</v>
      </c>
      <c r="M125" s="38">
        <f>L125*1.051</f>
        <v>6058769.8174649999</v>
      </c>
    </row>
    <row r="126" spans="1:13" ht="22.5" customHeight="1" x14ac:dyDescent="0.25">
      <c r="A126" s="2" t="s">
        <v>141</v>
      </c>
      <c r="C126" s="20"/>
      <c r="D126" s="10"/>
      <c r="E126" s="32" t="s">
        <v>54</v>
      </c>
      <c r="F126" s="15" t="s">
        <v>76</v>
      </c>
      <c r="G126" s="38">
        <v>631942</v>
      </c>
      <c r="H126" s="38">
        <v>288492.77100000001</v>
      </c>
      <c r="I126" s="38">
        <v>12070.050999999999</v>
      </c>
      <c r="J126" s="48">
        <v>0</v>
      </c>
      <c r="K126" s="49">
        <f>I126/G126</f>
        <v>1.9099934804143417E-2</v>
      </c>
      <c r="L126" s="38">
        <v>0</v>
      </c>
      <c r="M126" s="38">
        <f>L126*1.051</f>
        <v>0</v>
      </c>
    </row>
    <row r="127" spans="1:13" ht="22.5" customHeight="1" x14ac:dyDescent="0.25">
      <c r="A127" s="2"/>
      <c r="C127" s="20">
        <v>32</v>
      </c>
      <c r="D127" s="10"/>
      <c r="E127" s="32"/>
      <c r="F127" s="14" t="s">
        <v>210</v>
      </c>
      <c r="G127" s="41">
        <f t="shared" ref="G127:I127" si="16">SUM(G128)</f>
        <v>0</v>
      </c>
      <c r="H127" s="41">
        <f t="shared" si="16"/>
        <v>0</v>
      </c>
      <c r="I127" s="41">
        <f t="shared" si="16"/>
        <v>0</v>
      </c>
      <c r="J127" s="48">
        <v>0</v>
      </c>
      <c r="K127" s="49">
        <v>0</v>
      </c>
      <c r="L127" s="41">
        <v>0</v>
      </c>
      <c r="M127" s="41">
        <f>L127*1.051</f>
        <v>0</v>
      </c>
    </row>
    <row r="128" spans="1:13" ht="22.5" customHeight="1" x14ac:dyDescent="0.25">
      <c r="A128" s="2"/>
      <c r="C128" s="20"/>
      <c r="D128" s="10" t="s">
        <v>13</v>
      </c>
      <c r="E128" s="32"/>
      <c r="F128" s="15" t="s">
        <v>211</v>
      </c>
      <c r="G128" s="38">
        <v>0</v>
      </c>
      <c r="H128" s="38">
        <v>0</v>
      </c>
      <c r="I128" s="38">
        <v>0</v>
      </c>
      <c r="J128" s="48">
        <v>0</v>
      </c>
      <c r="K128" s="49">
        <v>0</v>
      </c>
      <c r="L128" s="38">
        <v>0</v>
      </c>
      <c r="M128" s="38">
        <f>L128*1.051</f>
        <v>0</v>
      </c>
    </row>
    <row r="129" spans="1:18" ht="22.5" customHeight="1" x14ac:dyDescent="0.25">
      <c r="A129" s="2">
        <v>32</v>
      </c>
      <c r="C129" s="21" t="s">
        <v>77</v>
      </c>
      <c r="D129" s="10"/>
      <c r="E129" s="33"/>
      <c r="F129" s="14" t="s">
        <v>187</v>
      </c>
      <c r="G129" s="41">
        <f t="shared" ref="G129:I129" si="17">SUM(G130+G134)</f>
        <v>3335953</v>
      </c>
      <c r="H129" s="41">
        <f t="shared" si="17"/>
        <v>3443328.5180000002</v>
      </c>
      <c r="I129" s="41">
        <f t="shared" si="17"/>
        <v>915269.022</v>
      </c>
      <c r="J129" s="48" t="e">
        <f>I129/#REF!</f>
        <v>#REF!</v>
      </c>
      <c r="K129" s="49">
        <f>I129/G129</f>
        <v>0.2743650830812065</v>
      </c>
      <c r="L129" s="41">
        <v>767813.03099999996</v>
      </c>
      <c r="M129" s="41">
        <f>L129*1.051</f>
        <v>806971.49558099988</v>
      </c>
    </row>
    <row r="130" spans="1:18" ht="22.5" customHeight="1" x14ac:dyDescent="0.25">
      <c r="A130" s="2" t="s">
        <v>142</v>
      </c>
      <c r="C130" s="20"/>
      <c r="D130" s="10" t="s">
        <v>4</v>
      </c>
      <c r="E130" s="32"/>
      <c r="F130" s="15" t="s">
        <v>49</v>
      </c>
      <c r="G130" s="38">
        <f t="shared" ref="G130:I130" si="18">SUM(G131:G133)</f>
        <v>3314953</v>
      </c>
      <c r="H130" s="38">
        <f t="shared" si="18"/>
        <v>3422328.5180000002</v>
      </c>
      <c r="I130" s="38">
        <f t="shared" si="18"/>
        <v>894269.022</v>
      </c>
      <c r="J130" s="48" t="e">
        <f>I130/#REF!</f>
        <v>#REF!</v>
      </c>
      <c r="K130" s="49">
        <f>I130/G130</f>
        <v>0.26976823562807678</v>
      </c>
      <c r="L130" s="38">
        <v>649380.03099999996</v>
      </c>
      <c r="M130" s="38">
        <f>L130*1.051</f>
        <v>682498.41258099989</v>
      </c>
    </row>
    <row r="131" spans="1:18" ht="22.5" customHeight="1" x14ac:dyDescent="0.25">
      <c r="A131" s="2"/>
      <c r="C131" s="20"/>
      <c r="D131" s="10"/>
      <c r="E131" s="33" t="s">
        <v>51</v>
      </c>
      <c r="F131" s="15" t="s">
        <v>214</v>
      </c>
      <c r="G131" s="38">
        <v>0</v>
      </c>
      <c r="H131" s="38">
        <v>0</v>
      </c>
      <c r="I131" s="38">
        <v>0</v>
      </c>
      <c r="J131" s="48">
        <v>0</v>
      </c>
      <c r="K131" s="49">
        <v>0</v>
      </c>
      <c r="L131" s="38">
        <v>0</v>
      </c>
      <c r="M131" s="38">
        <f>L131*1.051</f>
        <v>0</v>
      </c>
    </row>
    <row r="132" spans="1:18" ht="22.5" customHeight="1" x14ac:dyDescent="0.25">
      <c r="A132" s="2"/>
      <c r="C132" s="21"/>
      <c r="D132" s="10"/>
      <c r="E132" s="33" t="s">
        <v>53</v>
      </c>
      <c r="F132" s="15" t="s">
        <v>200</v>
      </c>
      <c r="G132" s="38">
        <v>102463</v>
      </c>
      <c r="H132" s="38">
        <v>102463</v>
      </c>
      <c r="I132" s="38">
        <v>0</v>
      </c>
      <c r="J132" s="48">
        <v>0</v>
      </c>
      <c r="K132" s="49">
        <f>I132/G132</f>
        <v>0</v>
      </c>
      <c r="L132" s="38">
        <v>0</v>
      </c>
      <c r="M132" s="38">
        <f>L132*1.051</f>
        <v>0</v>
      </c>
    </row>
    <row r="133" spans="1:18" ht="22.5" customHeight="1" x14ac:dyDescent="0.25">
      <c r="A133" s="2" t="s">
        <v>143</v>
      </c>
      <c r="C133" s="20"/>
      <c r="D133" s="10"/>
      <c r="E133" s="32" t="s">
        <v>58</v>
      </c>
      <c r="F133" s="15" t="s">
        <v>59</v>
      </c>
      <c r="G133" s="38">
        <v>3212490</v>
      </c>
      <c r="H133" s="38">
        <v>3319865.5180000002</v>
      </c>
      <c r="I133" s="38">
        <v>894269.022</v>
      </c>
      <c r="J133" s="48" t="e">
        <f>I133/#REF!</f>
        <v>#REF!</v>
      </c>
      <c r="K133" s="49">
        <f>I133/G133</f>
        <v>0.27837254652932769</v>
      </c>
      <c r="L133" s="38">
        <v>649380.03099999996</v>
      </c>
      <c r="M133" s="38">
        <f>L133*1.051</f>
        <v>682498.41258099989</v>
      </c>
    </row>
    <row r="134" spans="1:18" ht="22.5" customHeight="1" x14ac:dyDescent="0.25">
      <c r="A134" s="2"/>
      <c r="C134" s="20"/>
      <c r="D134" s="10" t="s">
        <v>2</v>
      </c>
      <c r="E134" s="32"/>
      <c r="F134" s="15" t="s">
        <v>204</v>
      </c>
      <c r="G134" s="38">
        <f t="shared" ref="G134:I134" si="19">SUM(G135:G136)</f>
        <v>21000</v>
      </c>
      <c r="H134" s="38">
        <f t="shared" si="19"/>
        <v>21000</v>
      </c>
      <c r="I134" s="38">
        <f t="shared" si="19"/>
        <v>21000</v>
      </c>
      <c r="J134" s="48" t="e">
        <f>I134/#REF!</f>
        <v>#REF!</v>
      </c>
      <c r="K134" s="49">
        <f>I134/G134</f>
        <v>1</v>
      </c>
      <c r="L134" s="38">
        <v>118433</v>
      </c>
      <c r="M134" s="38">
        <f>L134*1.051</f>
        <v>124473.083</v>
      </c>
    </row>
    <row r="135" spans="1:18" ht="22.5" customHeight="1" x14ac:dyDescent="0.25">
      <c r="A135" s="2"/>
      <c r="C135" s="20"/>
      <c r="D135" s="10"/>
      <c r="E135" s="33" t="s">
        <v>50</v>
      </c>
      <c r="F135" s="15" t="s">
        <v>209</v>
      </c>
      <c r="G135" s="38">
        <v>0</v>
      </c>
      <c r="H135" s="38">
        <v>0</v>
      </c>
      <c r="I135" s="38">
        <v>0</v>
      </c>
      <c r="J135" s="48">
        <v>0</v>
      </c>
      <c r="K135" s="49">
        <v>0</v>
      </c>
      <c r="L135" s="38">
        <v>0</v>
      </c>
      <c r="M135" s="38">
        <f>L135*1.051</f>
        <v>0</v>
      </c>
    </row>
    <row r="136" spans="1:18" ht="22.5" customHeight="1" x14ac:dyDescent="0.25">
      <c r="A136" s="2"/>
      <c r="C136" s="20"/>
      <c r="D136" s="10"/>
      <c r="E136" s="33" t="s">
        <v>205</v>
      </c>
      <c r="F136" s="15" t="s">
        <v>204</v>
      </c>
      <c r="G136" s="38">
        <v>21000</v>
      </c>
      <c r="H136" s="38">
        <v>21000</v>
      </c>
      <c r="I136" s="38">
        <v>21000</v>
      </c>
      <c r="J136" s="48" t="e">
        <f>I136/#REF!</f>
        <v>#REF!</v>
      </c>
      <c r="K136" s="49">
        <f>I136/G136</f>
        <v>1</v>
      </c>
      <c r="L136" s="38">
        <v>118433</v>
      </c>
      <c r="M136" s="38">
        <f>L136*1.051</f>
        <v>124473.083</v>
      </c>
    </row>
    <row r="137" spans="1:18" ht="22.5" customHeight="1" x14ac:dyDescent="0.25">
      <c r="A137" s="2" t="s">
        <v>144</v>
      </c>
      <c r="C137" s="21" t="s">
        <v>78</v>
      </c>
      <c r="D137" s="10"/>
      <c r="E137" s="12"/>
      <c r="F137" s="14" t="s">
        <v>188</v>
      </c>
      <c r="G137" s="41">
        <f t="shared" ref="G137:I137" si="20">SUM(G138:G139)</f>
        <v>1884438</v>
      </c>
      <c r="H137" s="41">
        <f t="shared" si="20"/>
        <v>1828694.898</v>
      </c>
      <c r="I137" s="41">
        <f t="shared" si="20"/>
        <v>1814948.5590000001</v>
      </c>
      <c r="J137" s="48" t="e">
        <f>I137/#REF!</f>
        <v>#REF!</v>
      </c>
      <c r="K137" s="49">
        <f>I137/G137</f>
        <v>0.96312458090953379</v>
      </c>
      <c r="L137" s="41">
        <v>996771.01</v>
      </c>
      <c r="M137" s="41">
        <f>L137*1.051</f>
        <v>1047606.3315099999</v>
      </c>
    </row>
    <row r="138" spans="1:18" ht="22.5" customHeight="1" x14ac:dyDescent="0.25">
      <c r="A138" s="2"/>
      <c r="C138" s="21"/>
      <c r="D138" s="10" t="s">
        <v>4</v>
      </c>
      <c r="E138" s="12"/>
      <c r="F138" s="15" t="s">
        <v>198</v>
      </c>
      <c r="G138" s="38">
        <v>232000</v>
      </c>
      <c r="H138" s="38">
        <v>176262.742</v>
      </c>
      <c r="I138" s="38">
        <v>176262.742</v>
      </c>
      <c r="J138" s="48" t="e">
        <f>I138/#REF!</f>
        <v>#REF!</v>
      </c>
      <c r="K138" s="49">
        <f>I138/G138</f>
        <v>0.75975319827586207</v>
      </c>
      <c r="L138" s="38">
        <v>391979</v>
      </c>
      <c r="M138" s="38">
        <f>L138*1.051</f>
        <v>411969.92899999995</v>
      </c>
    </row>
    <row r="139" spans="1:18" ht="22.5" customHeight="1" thickBot="1" x14ac:dyDescent="0.3">
      <c r="A139" s="2" t="s">
        <v>145</v>
      </c>
      <c r="C139" s="60"/>
      <c r="D139" s="23" t="s">
        <v>41</v>
      </c>
      <c r="E139" s="61"/>
      <c r="F139" s="53" t="s">
        <v>189</v>
      </c>
      <c r="G139" s="65">
        <v>1652438</v>
      </c>
      <c r="H139" s="65">
        <v>1652432.156</v>
      </c>
      <c r="I139" s="65">
        <v>1638685.817</v>
      </c>
      <c r="J139" s="48">
        <v>0</v>
      </c>
      <c r="K139" s="49">
        <f>I139/G139</f>
        <v>0.99167764055292851</v>
      </c>
      <c r="L139" s="65">
        <v>604792.01</v>
      </c>
      <c r="M139" s="65">
        <f>L139*1.051</f>
        <v>635636.40250999993</v>
      </c>
    </row>
    <row r="140" spans="1:18" ht="22.5" customHeight="1" thickBot="1" x14ac:dyDescent="0.3">
      <c r="A140" s="2"/>
      <c r="C140" s="71"/>
      <c r="D140" s="72"/>
      <c r="E140" s="72"/>
      <c r="F140" s="47" t="s">
        <v>34</v>
      </c>
      <c r="G140" s="66">
        <f>G40+G45+G58+G80+G99+G101+G111+G119+G127+G129+G137</f>
        <v>203482410</v>
      </c>
      <c r="H140" s="66">
        <f>H40+H45+H58+H80+H99+H101+H111+H119+H127+H129+H137</f>
        <v>170839370.89199999</v>
      </c>
      <c r="I140" s="66">
        <f>I40+I45+I58+I80+I99+I101+I111+I119+I127+I129+I137</f>
        <v>143862912.00300002</v>
      </c>
      <c r="J140" s="58" t="e">
        <f>I140/#REF!</f>
        <v>#REF!</v>
      </c>
      <c r="K140" s="59">
        <f>IFERROR(I140/G140,0)</f>
        <v>0.70700416809000843</v>
      </c>
      <c r="L140" s="73">
        <f>L40+L45+L58+L80+L99+L101+L111+L119+L127+L129+L137</f>
        <v>122296700.53900002</v>
      </c>
      <c r="M140" s="73">
        <f>M40+M45+M58+M80+M99+M101+M111+M119+M127+M129+M137</f>
        <v>128533832.266489</v>
      </c>
      <c r="N140" s="29"/>
      <c r="O140" s="29"/>
      <c r="P140" s="29"/>
      <c r="Q140" s="56"/>
      <c r="R140" s="56"/>
    </row>
    <row r="141" spans="1:18" ht="22.5" customHeight="1" x14ac:dyDescent="0.25">
      <c r="A141" s="1"/>
      <c r="G141" s="68"/>
      <c r="H141" s="68"/>
      <c r="I141" s="68"/>
      <c r="L141" s="68"/>
      <c r="M141" s="68"/>
    </row>
  </sheetData>
  <mergeCells count="17">
    <mergeCell ref="C2:F2"/>
    <mergeCell ref="C5:C6"/>
    <mergeCell ref="D5:D6"/>
    <mergeCell ref="E5:E6"/>
    <mergeCell ref="G2:I2"/>
    <mergeCell ref="C38:C39"/>
    <mergeCell ref="D38:D39"/>
    <mergeCell ref="E38:E39"/>
    <mergeCell ref="C35:F35"/>
    <mergeCell ref="C106:F106"/>
    <mergeCell ref="C109:C110"/>
    <mergeCell ref="D109:D110"/>
    <mergeCell ref="E109:E110"/>
    <mergeCell ref="C75:F75"/>
    <mergeCell ref="C78:C79"/>
    <mergeCell ref="D78:D79"/>
    <mergeCell ref="E78:E79"/>
  </mergeCells>
  <pageMargins left="0.23622047244094491" right="0.23622047244094491" top="0.74803149606299213" bottom="0.74803149606299213" header="0.31496062992125984" footer="0.31496062992125984"/>
  <pageSetup paperSize="256" scale="68" fitToHeight="10" orientation="landscape" r:id="rId1"/>
  <rowBreaks count="2" manualBreakCount="2">
    <brk id="34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Informe 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jpalma</dc:creator>
  <cp:lastModifiedBy>Angelica Pizarro Guzman</cp:lastModifiedBy>
  <cp:lastPrinted>2023-10-19T21:41:22Z</cp:lastPrinted>
  <dcterms:created xsi:type="dcterms:W3CDTF">2012-10-19T15:49:37Z</dcterms:created>
  <dcterms:modified xsi:type="dcterms:W3CDTF">2023-11-03T18:35:15Z</dcterms:modified>
</cp:coreProperties>
</file>