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debenito\Documents\CENTRO COSTOS\2023\"/>
    </mc:Choice>
  </mc:AlternateContent>
  <xr:revisionPtr revIDLastSave="0" documentId="13_ncr:1_{C5BEC5C7-C3DB-4E98-B8C1-BD54F11C543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ÑO 2022" sheetId="7" state="hidden" r:id="rId1"/>
    <sheet name="AÑO 2023" sheetId="9" r:id="rId2"/>
  </sheets>
  <calcPr calcId="181029"/>
</workbook>
</file>

<file path=xl/calcChain.xml><?xml version="1.0" encoding="utf-8"?>
<calcChain xmlns="http://schemas.openxmlformats.org/spreadsheetml/2006/main">
  <c r="L64" i="9" l="1"/>
  <c r="L65" i="9"/>
  <c r="L66" i="9"/>
  <c r="L67" i="9"/>
  <c r="L68" i="9"/>
  <c r="L69" i="9"/>
  <c r="L70" i="9"/>
  <c r="L71" i="9"/>
  <c r="L72" i="9"/>
  <c r="L73" i="9"/>
  <c r="L74" i="9"/>
  <c r="L75" i="9"/>
  <c r="L63" i="9"/>
  <c r="K64" i="9"/>
  <c r="K65" i="9"/>
  <c r="K66" i="9"/>
  <c r="K67" i="9"/>
  <c r="K68" i="9"/>
  <c r="K69" i="9"/>
  <c r="K70" i="9"/>
  <c r="K71" i="9"/>
  <c r="K72" i="9"/>
  <c r="K73" i="9"/>
  <c r="K74" i="9"/>
  <c r="K75" i="9"/>
  <c r="K63" i="9"/>
  <c r="J64" i="9"/>
  <c r="J65" i="9"/>
  <c r="J66" i="9"/>
  <c r="J67" i="9"/>
  <c r="J68" i="9"/>
  <c r="J69" i="9"/>
  <c r="J70" i="9"/>
  <c r="J71" i="9"/>
  <c r="J72" i="9"/>
  <c r="J73" i="9"/>
  <c r="J74" i="9"/>
  <c r="J75" i="9"/>
  <c r="J63" i="9"/>
  <c r="I64" i="9"/>
  <c r="I65" i="9"/>
  <c r="I66" i="9"/>
  <c r="I67" i="9"/>
  <c r="I68" i="9"/>
  <c r="I69" i="9"/>
  <c r="I70" i="9"/>
  <c r="I71" i="9"/>
  <c r="I72" i="9"/>
  <c r="I73" i="9"/>
  <c r="I74" i="9"/>
  <c r="I75" i="9"/>
  <c r="I63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11" i="9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11" i="7"/>
  <c r="T22" i="7"/>
  <c r="S22" i="7"/>
  <c r="R22" i="7"/>
  <c r="E22" i="7"/>
  <c r="T21" i="7"/>
  <c r="S21" i="7"/>
  <c r="R21" i="7"/>
  <c r="E21" i="7"/>
  <c r="N43" i="7"/>
  <c r="N44" i="7"/>
  <c r="N42" i="7"/>
  <c r="I38" i="7"/>
  <c r="H38" i="7"/>
  <c r="G38" i="7"/>
  <c r="F38" i="7"/>
  <c r="D38" i="7"/>
  <c r="E33" i="7"/>
  <c r="L33" i="7" s="1"/>
  <c r="E32" i="7"/>
  <c r="L32" i="7" s="1"/>
  <c r="E31" i="7"/>
  <c r="L31" i="7" s="1"/>
  <c r="E30" i="7"/>
  <c r="L30" i="7" s="1"/>
  <c r="E26" i="7"/>
  <c r="E38" i="7" s="1"/>
  <c r="E25" i="7"/>
  <c r="E24" i="7"/>
  <c r="E23" i="7"/>
  <c r="E20" i="7"/>
  <c r="E19" i="7"/>
  <c r="E18" i="7"/>
  <c r="E17" i="7"/>
  <c r="E16" i="7"/>
  <c r="E15" i="7"/>
  <c r="E14" i="7"/>
  <c r="E13" i="7"/>
  <c r="E12" i="7"/>
  <c r="E11" i="7"/>
  <c r="K38" i="7" l="1"/>
  <c r="T13" i="7" l="1"/>
  <c r="T14" i="7"/>
  <c r="T15" i="7"/>
  <c r="T16" i="7"/>
  <c r="T17" i="7"/>
  <c r="T18" i="7"/>
  <c r="T19" i="7"/>
  <c r="T20" i="7"/>
  <c r="T23" i="7"/>
  <c r="T24" i="7"/>
  <c r="T25" i="7"/>
  <c r="T26" i="7"/>
  <c r="T12" i="7"/>
  <c r="S13" i="7"/>
  <c r="S14" i="7"/>
  <c r="S15" i="7"/>
  <c r="S16" i="7"/>
  <c r="S17" i="7"/>
  <c r="S18" i="7"/>
  <c r="S19" i="7"/>
  <c r="S20" i="7"/>
  <c r="S23" i="7"/>
  <c r="S24" i="7"/>
  <c r="S25" i="7"/>
  <c r="S26" i="7"/>
  <c r="S12" i="7"/>
  <c r="R13" i="7"/>
  <c r="R14" i="7"/>
  <c r="R15" i="7"/>
  <c r="R16" i="7"/>
  <c r="R17" i="7"/>
  <c r="R18" i="7"/>
  <c r="R19" i="7"/>
  <c r="R20" i="7"/>
  <c r="R23" i="7"/>
  <c r="R24" i="7"/>
  <c r="R25" i="7"/>
  <c r="R26" i="7"/>
  <c r="R12" i="7"/>
  <c r="G75" i="7" l="1"/>
  <c r="F75" i="7"/>
  <c r="E75" i="7"/>
  <c r="D75" i="7"/>
  <c r="G74" i="7"/>
  <c r="F74" i="7"/>
  <c r="E74" i="7"/>
  <c r="D74" i="7"/>
  <c r="G73" i="7"/>
  <c r="F73" i="7"/>
  <c r="E73" i="7"/>
  <c r="D73" i="7"/>
  <c r="G72" i="7"/>
  <c r="F72" i="7"/>
  <c r="E72" i="7"/>
  <c r="D72" i="7"/>
  <c r="G71" i="7"/>
  <c r="F71" i="7"/>
  <c r="E71" i="7"/>
  <c r="D71" i="7"/>
  <c r="G70" i="7"/>
  <c r="F70" i="7"/>
  <c r="E70" i="7"/>
  <c r="D70" i="7"/>
  <c r="G69" i="7"/>
  <c r="F69" i="7"/>
  <c r="E69" i="7"/>
  <c r="D69" i="7"/>
  <c r="G68" i="7"/>
  <c r="F68" i="7"/>
  <c r="E68" i="7"/>
  <c r="D68" i="7"/>
  <c r="G67" i="7"/>
  <c r="F67" i="7"/>
  <c r="E67" i="7"/>
  <c r="D67" i="7"/>
  <c r="G66" i="7"/>
  <c r="F66" i="7"/>
  <c r="E66" i="7"/>
  <c r="D66" i="7"/>
  <c r="G65" i="7"/>
  <c r="F65" i="7"/>
  <c r="E65" i="7"/>
  <c r="D65" i="7"/>
  <c r="G64" i="7"/>
  <c r="F64" i="7"/>
  <c r="E64" i="7"/>
  <c r="D64" i="7"/>
  <c r="G63" i="7"/>
  <c r="F63" i="7"/>
  <c r="E63" i="7"/>
  <c r="D63" i="7"/>
  <c r="H63" i="7" l="1"/>
  <c r="I63" i="7" s="1"/>
  <c r="H64" i="7"/>
  <c r="J64" i="7" s="1"/>
  <c r="H65" i="7"/>
  <c r="J65" i="7" s="1"/>
  <c r="H67" i="7"/>
  <c r="K67" i="7" s="1"/>
  <c r="H68" i="7"/>
  <c r="I68" i="7" s="1"/>
  <c r="H69" i="7"/>
  <c r="J69" i="7" s="1"/>
  <c r="H71" i="7"/>
  <c r="K71" i="7" s="1"/>
  <c r="H72" i="7"/>
  <c r="K72" i="7" s="1"/>
  <c r="H73" i="7"/>
  <c r="I73" i="7" s="1"/>
  <c r="H75" i="7"/>
  <c r="I75" i="7" s="1"/>
  <c r="H66" i="7"/>
  <c r="K66" i="7" s="1"/>
  <c r="H70" i="7"/>
  <c r="I70" i="7" s="1"/>
  <c r="H74" i="7"/>
  <c r="K74" i="7" s="1"/>
  <c r="J63" i="7"/>
  <c r="K69" i="7"/>
  <c r="I71" i="7" l="1"/>
  <c r="K65" i="7"/>
  <c r="I65" i="7"/>
  <c r="K70" i="7"/>
  <c r="I66" i="7"/>
  <c r="J68" i="7"/>
  <c r="J72" i="7"/>
  <c r="L65" i="7"/>
  <c r="J66" i="7"/>
  <c r="L66" i="7" s="1"/>
  <c r="J71" i="7"/>
  <c r="L71" i="7" s="1"/>
  <c r="I67" i="7"/>
  <c r="L67" i="7" s="1"/>
  <c r="J70" i="7"/>
  <c r="L70" i="7" s="1"/>
  <c r="J75" i="7"/>
  <c r="L75" i="7" s="1"/>
  <c r="J73" i="7"/>
  <c r="I74" i="7"/>
  <c r="I72" i="7"/>
  <c r="J67" i="7"/>
  <c r="K64" i="7"/>
  <c r="K75" i="7"/>
  <c r="I69" i="7"/>
  <c r="L69" i="7" s="1"/>
  <c r="I64" i="7"/>
  <c r="L64" i="7" s="1"/>
  <c r="J74" i="7"/>
  <c r="K73" i="7"/>
  <c r="K68" i="7"/>
  <c r="L68" i="7" s="1"/>
  <c r="K63" i="7"/>
  <c r="L63" i="7" s="1"/>
  <c r="L73" i="7" l="1"/>
  <c r="L74" i="7"/>
  <c r="L72" i="7"/>
</calcChain>
</file>

<file path=xl/sharedStrings.xml><?xml version="1.0" encoding="utf-8"?>
<sst xmlns="http://schemas.openxmlformats.org/spreadsheetml/2006/main" count="320" uniqueCount="76">
  <si>
    <t>GR.</t>
  </si>
  <si>
    <t>SUELDO BASE</t>
  </si>
  <si>
    <t>INCREM. 21,50%</t>
  </si>
  <si>
    <t>ASIG. MUNICIPAL</t>
  </si>
  <si>
    <t>BONIF. 18717/4</t>
  </si>
  <si>
    <t>BONIF. 18566</t>
  </si>
  <si>
    <t>BONIF. 18675/10</t>
  </si>
  <si>
    <t>ASIG. 19529/1</t>
  </si>
  <si>
    <t>BONIF. Ley 20033</t>
  </si>
  <si>
    <t>ASIG. RESPONSAB. JUDICIAL 30% (1-A)</t>
  </si>
  <si>
    <t>ASIG. INCENTIVO GESTION JURISDIC. 20% (1-B)</t>
  </si>
  <si>
    <t>TOTAL REMUNERACION</t>
  </si>
  <si>
    <t>OBREROS MUNICIPALES</t>
  </si>
  <si>
    <t>INCREM. 20%</t>
  </si>
  <si>
    <t>Pto. 1- A: Ley Nro. 20.008, art. 2, inciso 1º ; Asignación de Responsabilidad inherente al cargo, imponible y tributable, correspondiente al 30% de la suma del sueldo base y la asig, municipal.</t>
  </si>
  <si>
    <t>Pto. 1- B: Ley Nro. 20.008, art. 2, inciso 2º; Asignación de Incentivo por Gestión  Jurisdiccional, imponible y tributable, la que tendrá como base las calificaciones que efectue cada Corte de Apelaciones, cuyos tramos son los siguientes:</t>
  </si>
  <si>
    <t>* 20% de la suma del sueldo base y la asig. Municipal para el treinta y tres por ciento de los jueces mejor calificados por la Corte de Apelaciones.</t>
  </si>
  <si>
    <t>* 10% de la suma del sueldo base y la asig. Municipal para los jueces que se les asignen calificaciones descentes hasta completar el sesenta y seis por ciento de los mejores evaluados por la respectiva Corte de Apelaciones.</t>
  </si>
  <si>
    <t>* No tendran derecho aquellos que sean calificados en lista condicional o deficiente.</t>
  </si>
  <si>
    <t xml:space="preserve">SUELDO BASE </t>
  </si>
  <si>
    <t>MUNICIPALIDAD DE PROVIDENCIA</t>
  </si>
  <si>
    <t>SECCION REMUNERACIONES</t>
  </si>
  <si>
    <t>ESTAMENTO</t>
  </si>
  <si>
    <t>ASIGNACION PROFESIONAL LEY N° 20.922</t>
  </si>
  <si>
    <t>ASIGNACION DIRECTIVO JEFATURA LEY N° 20.922</t>
  </si>
  <si>
    <t>ALCALDE</t>
  </si>
  <si>
    <t>JUECES POLICIA LOCAL</t>
  </si>
  <si>
    <t>DIRECTIVO</t>
  </si>
  <si>
    <t>DIRECTIVO-PROFESIONAL</t>
  </si>
  <si>
    <t>DIRECTIVO-PROFESIONAL-JEFATURA</t>
  </si>
  <si>
    <t>PROFESIONAL-JEFATURA</t>
  </si>
  <si>
    <t>PROFESIONAL-JEFATURA-TECNICO</t>
  </si>
  <si>
    <t>JEFATURA-TECNICO</t>
  </si>
  <si>
    <t>TECNICO-ADMINISTRATIVO</t>
  </si>
  <si>
    <t>EMPLEADOS MUNICIPALES CON ASIGNACIÓN PROFESIONAL</t>
  </si>
  <si>
    <t>TABLA VALORES PROGRAMA MEJORAMIENTO GESTION MUNICIPAL</t>
  </si>
  <si>
    <t>LEY N° 20.723</t>
  </si>
  <si>
    <t>UNIDAD MONETARIA</t>
  </si>
  <si>
    <t>PESOS</t>
  </si>
  <si>
    <t>DIRECTIVO-JUECES POLICIA LOCAL</t>
  </si>
  <si>
    <t>TECNICO-ADMINISTRATIVO-AUXILIAR</t>
  </si>
  <si>
    <t>AUXILIAR</t>
  </si>
  <si>
    <t>PERSONAL LEY N°15.076</t>
  </si>
  <si>
    <t>NRO DE HORAS</t>
  </si>
  <si>
    <t>INC. DL 3501</t>
  </si>
  <si>
    <t>LEY N° 18.566</t>
  </si>
  <si>
    <t>LEY N° 19.112 -A 32%</t>
  </si>
  <si>
    <t>LEY N° 19.112 -B 20%</t>
  </si>
  <si>
    <t>ASIG. RESP. DL 3551</t>
  </si>
  <si>
    <t>TRIENIOS</t>
  </si>
  <si>
    <t>TOTAL REMUNERACION BRUTA</t>
  </si>
  <si>
    <t>MEDICO PSICOTECNICO</t>
  </si>
  <si>
    <t xml:space="preserve">PESOS </t>
  </si>
  <si>
    <t>JEFATURA</t>
  </si>
  <si>
    <t>VALOR HORAS FESTIVAS</t>
  </si>
  <si>
    <t>VALOR HORAS DIURNAS</t>
  </si>
  <si>
    <t>VALOR  TURNO</t>
  </si>
  <si>
    <t>ASIG. DFL N° 479</t>
  </si>
  <si>
    <t>COMPONENTE BASE 15%</t>
  </si>
  <si>
    <t>TOTAL ASIGNACIONES</t>
  </si>
  <si>
    <t>PMG POR GRADO</t>
  </si>
  <si>
    <t>DIRECCION DE PERSONAS</t>
  </si>
  <si>
    <t>DEPARTAMENTO DE PERSONAS Y REMUNERACIONES</t>
  </si>
  <si>
    <t>ASIGNACIÓN INSTITUCIONAL 7,6%</t>
  </si>
  <si>
    <t>ASIGNACION DEPARTAMENTAL 8%</t>
  </si>
  <si>
    <t>PROFESIONAL</t>
  </si>
  <si>
    <t>ESCALA DE REMUNERACIONES PERSONAL MUNICIPAL DICIEMBRE 2021 A NOVIEMBRE 2022, LEY DE REAJUSTE N° 21.405</t>
  </si>
  <si>
    <t>RIGE A CONTAR DEL 01 DE ENERO AL 30 DE NOVIEMBRE 2022</t>
  </si>
  <si>
    <t>REAJUSTADO 6,1% DESDE GRADO 1 AL 14 LEY N° 21.405</t>
  </si>
  <si>
    <t>REAJUSTE DEL 6,1%</t>
  </si>
  <si>
    <t>RIGE A CONTAR DE DICIEMBRE 2022 A NOVIEMBRE 2023</t>
  </si>
  <si>
    <t xml:space="preserve">ART 1 LEY 21.526 REAJUSTE </t>
  </si>
  <si>
    <t>REAJUSTE DEL 12%  DESDE EL GRADO 6 AL 14</t>
  </si>
  <si>
    <t>VALOR DE 1 BIENIO X GRADO</t>
  </si>
  <si>
    <t>ESCALA DE REMUNERACIONES PERSONAL MUNICIPAL DICIEMBRE 2022 A NOVIEMBRE 2023, LEY DE REAJUSTE N° 21.526/ CON MODIFICACION LEY N°21.599</t>
  </si>
  <si>
    <t>REAJUSTADO 12% DESDE GRADO 6 AL 14 SEGÚN LEY N° 21.526, MODIFICADA CON LEY N° 21.599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</si>
</sst>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-[$$-340A]\ * #,##0_-;\-[$$-340A]\ * #,##0_-;_-[$$-340A]\ * &quot;-&quot;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rgb="FF1F497D"/>
      <name val="Calibri"/>
      <family val="2"/>
    </font>
    <font>
      <b/>
      <sz val="9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4" tint="-0.249977111117893"/>
      <name val="Calibri"/>
      <family val="2"/>
    </font>
    <font>
      <sz val="9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2" fontId="6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3" fontId="3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/>
    <xf numFmtId="0" fontId="3" fillId="0" borderId="1" xfId="0" applyFont="1" applyBorder="1"/>
    <xf numFmtId="0" fontId="4" fillId="0" borderId="6" xfId="0" applyFont="1" applyBorder="1" applyAlignment="1">
      <alignment horizontal="left" wrapText="1" readingOrder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 readingOrder="1"/>
    </xf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vertical="center"/>
    </xf>
    <xf numFmtId="0" fontId="5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2" fontId="2" fillId="0" borderId="0" xfId="2" applyFont="1"/>
    <xf numFmtId="164" fontId="7" fillId="0" borderId="1" xfId="0" applyNumberFormat="1" applyFont="1" applyBorder="1"/>
    <xf numFmtId="0" fontId="4" fillId="3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/>
    </xf>
    <xf numFmtId="42" fontId="8" fillId="0" borderId="1" xfId="2" applyFont="1" applyBorder="1"/>
    <xf numFmtId="0" fontId="8" fillId="2" borderId="1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 readingOrder="1"/>
    </xf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64" fontId="7" fillId="0" borderId="1" xfId="0" applyNumberFormat="1" applyFont="1" applyFill="1" applyBorder="1"/>
  </cellXfs>
  <cellStyles count="3">
    <cellStyle name="Moneda [0]" xfId="2" builtinId="7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4"/>
  <sheetViews>
    <sheetView topLeftCell="A16" workbookViewId="0">
      <selection activeCell="D16" sqref="D16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5" width="12.85546875" customWidth="1"/>
    <col min="16" max="16" width="13.28515625" customWidth="1"/>
    <col min="17" max="17" width="2.140625" customWidth="1"/>
  </cols>
  <sheetData>
    <row r="1" spans="1:20" s="3" customFormat="1" ht="12" x14ac:dyDescent="0.2">
      <c r="A1" s="3" t="s">
        <v>20</v>
      </c>
    </row>
    <row r="2" spans="1:20" s="3" customFormat="1" ht="12" x14ac:dyDescent="0.2">
      <c r="A2" s="3" t="s">
        <v>61</v>
      </c>
    </row>
    <row r="3" spans="1:20" s="3" customFormat="1" ht="12" x14ac:dyDescent="0.2">
      <c r="A3" s="3" t="s">
        <v>62</v>
      </c>
    </row>
    <row r="4" spans="1:20" s="3" customFormat="1" ht="12" x14ac:dyDescent="0.2">
      <c r="A4" s="3" t="s">
        <v>21</v>
      </c>
    </row>
    <row r="5" spans="1:20" s="1" customFormat="1" ht="12" x14ac:dyDescent="0.2"/>
    <row r="6" spans="1:20" s="1" customFormat="1" ht="26.25" customHeight="1" x14ac:dyDescent="0.2">
      <c r="A6" s="34" t="s">
        <v>66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20" x14ac:dyDescent="0.25">
      <c r="A7" s="3" t="s">
        <v>69</v>
      </c>
    </row>
    <row r="9" spans="1:20" x14ac:dyDescent="0.25">
      <c r="A9" s="35" t="s">
        <v>34</v>
      </c>
      <c r="B9" s="35"/>
      <c r="C9" s="3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0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/>
      <c r="P10" s="13" t="s">
        <v>11</v>
      </c>
      <c r="Q10" s="20"/>
      <c r="R10" s="13" t="s">
        <v>55</v>
      </c>
      <c r="S10" s="13" t="s">
        <v>54</v>
      </c>
      <c r="T10" s="13" t="s">
        <v>56</v>
      </c>
    </row>
    <row r="11" spans="1:20" x14ac:dyDescent="0.25">
      <c r="A11" s="6" t="s">
        <v>25</v>
      </c>
      <c r="B11" s="8">
        <v>1</v>
      </c>
      <c r="C11" s="8" t="s">
        <v>52</v>
      </c>
      <c r="D11" s="26">
        <v>704793</v>
      </c>
      <c r="E11" s="26">
        <f>+D11*21.5%</f>
        <v>151530.495</v>
      </c>
      <c r="F11" s="26">
        <v>2617696</v>
      </c>
      <c r="G11" s="26">
        <v>21787</v>
      </c>
      <c r="H11" s="26">
        <v>105990.71699999999</v>
      </c>
      <c r="I11" s="26">
        <v>233967</v>
      </c>
      <c r="J11" s="26">
        <v>0</v>
      </c>
      <c r="K11" s="26">
        <v>3322489</v>
      </c>
      <c r="L11" s="26">
        <v>0</v>
      </c>
      <c r="M11" s="26">
        <v>0</v>
      </c>
      <c r="N11" s="26">
        <v>0</v>
      </c>
      <c r="O11" s="26">
        <v>264000</v>
      </c>
      <c r="P11" s="26">
        <f>SUM(D11:O11)</f>
        <v>7422253.2120000003</v>
      </c>
      <c r="Q11" s="1"/>
      <c r="R11" s="5">
        <v>0</v>
      </c>
      <c r="S11" s="5">
        <v>0</v>
      </c>
      <c r="T11" s="5">
        <v>0</v>
      </c>
    </row>
    <row r="12" spans="1:20" x14ac:dyDescent="0.25">
      <c r="A12" s="6" t="s">
        <v>26</v>
      </c>
      <c r="B12" s="8">
        <v>3</v>
      </c>
      <c r="C12" s="8" t="s">
        <v>52</v>
      </c>
      <c r="D12" s="26">
        <v>702353.25584864523</v>
      </c>
      <c r="E12" s="26">
        <f t="shared" ref="E12:E26" si="0">+D12*21.5%</f>
        <v>151005.95000745871</v>
      </c>
      <c r="F12" s="26">
        <v>2065109</v>
      </c>
      <c r="G12" s="26">
        <v>21787</v>
      </c>
      <c r="H12" s="26">
        <v>109783.792</v>
      </c>
      <c r="I12" s="26">
        <v>241321</v>
      </c>
      <c r="J12" s="26">
        <v>29887.308999999997</v>
      </c>
      <c r="K12" s="26">
        <v>0</v>
      </c>
      <c r="L12" s="26">
        <v>830238.87277871708</v>
      </c>
      <c r="M12" s="26">
        <v>553492.58185247809</v>
      </c>
      <c r="N12" s="26">
        <v>0</v>
      </c>
      <c r="O12" s="26">
        <v>264000</v>
      </c>
      <c r="P12" s="26">
        <f t="shared" ref="P12:P26" si="1">SUM(D12:O12)</f>
        <v>4968978.7614872986</v>
      </c>
      <c r="Q12" s="1"/>
      <c r="R12" s="5">
        <f>(D12+F12)/190*1.25</f>
        <v>18206.988525320034</v>
      </c>
      <c r="S12" s="5">
        <f>(D12+F12)/190*1.5</f>
        <v>21848.386230384043</v>
      </c>
      <c r="T12" s="5">
        <f>(D12+F12)/190/2</f>
        <v>7282.7954101280138</v>
      </c>
    </row>
    <row r="13" spans="1:20" x14ac:dyDescent="0.25">
      <c r="A13" s="6" t="s">
        <v>27</v>
      </c>
      <c r="B13" s="8">
        <v>3</v>
      </c>
      <c r="C13" s="8" t="s">
        <v>52</v>
      </c>
      <c r="D13" s="26">
        <v>702353.25584864523</v>
      </c>
      <c r="E13" s="26">
        <f t="shared" si="0"/>
        <v>151005.95000745871</v>
      </c>
      <c r="F13" s="26">
        <v>2065109</v>
      </c>
      <c r="G13" s="26">
        <v>21787</v>
      </c>
      <c r="H13" s="26">
        <v>109783.792</v>
      </c>
      <c r="I13" s="26">
        <v>241321</v>
      </c>
      <c r="J13" s="26">
        <v>29887.308999999997</v>
      </c>
      <c r="K13" s="26">
        <v>0</v>
      </c>
      <c r="L13" s="26">
        <v>0</v>
      </c>
      <c r="M13" s="26">
        <v>0</v>
      </c>
      <c r="N13" s="26">
        <v>561888</v>
      </c>
      <c r="O13" s="26">
        <v>264000</v>
      </c>
      <c r="P13" s="26">
        <f t="shared" si="1"/>
        <v>4147135.3068561037</v>
      </c>
      <c r="Q13" s="1"/>
      <c r="R13" s="5">
        <f t="shared" ref="R13:R26" si="2">(D13+F13)/190*1.25</f>
        <v>18206.988525320034</v>
      </c>
      <c r="S13" s="5">
        <f t="shared" ref="S13:S26" si="3">(D13+F13)/190*1.5</f>
        <v>21848.386230384043</v>
      </c>
      <c r="T13" s="5">
        <f t="shared" ref="T13:T26" si="4">(D13+F13)/190/2</f>
        <v>7282.7954101280138</v>
      </c>
    </row>
    <row r="14" spans="1:20" x14ac:dyDescent="0.25">
      <c r="A14" s="6" t="s">
        <v>27</v>
      </c>
      <c r="B14" s="8">
        <v>4</v>
      </c>
      <c r="C14" s="8" t="s">
        <v>52</v>
      </c>
      <c r="D14" s="26">
        <v>662615.53098891606</v>
      </c>
      <c r="E14" s="26">
        <f t="shared" si="0"/>
        <v>142462.33916261696</v>
      </c>
      <c r="F14" s="26">
        <v>2003606.4676109706</v>
      </c>
      <c r="G14" s="26">
        <v>21787</v>
      </c>
      <c r="H14" s="26">
        <v>112685</v>
      </c>
      <c r="I14" s="26">
        <v>246935</v>
      </c>
      <c r="J14" s="26">
        <v>29887.308999999997</v>
      </c>
      <c r="K14" s="26">
        <v>0</v>
      </c>
      <c r="L14" s="26">
        <v>0</v>
      </c>
      <c r="M14" s="26">
        <v>0</v>
      </c>
      <c r="N14" s="26">
        <v>530088.17998240946</v>
      </c>
      <c r="O14" s="26">
        <v>264000</v>
      </c>
      <c r="P14" s="26">
        <f t="shared" si="1"/>
        <v>4014066.8267449131</v>
      </c>
      <c r="Q14" s="1"/>
      <c r="R14" s="5">
        <f t="shared" si="2"/>
        <v>17540.934201315045</v>
      </c>
      <c r="S14" s="5">
        <f t="shared" si="3"/>
        <v>21049.121041578052</v>
      </c>
      <c r="T14" s="5">
        <f t="shared" si="4"/>
        <v>7016.3736805260178</v>
      </c>
    </row>
    <row r="15" spans="1:20" x14ac:dyDescent="0.25">
      <c r="A15" s="6" t="s">
        <v>28</v>
      </c>
      <c r="B15" s="8">
        <v>5</v>
      </c>
      <c r="C15" s="8" t="s">
        <v>52</v>
      </c>
      <c r="D15" s="26">
        <v>625132.21843810845</v>
      </c>
      <c r="E15" s="26">
        <f t="shared" si="0"/>
        <v>134403.42696419332</v>
      </c>
      <c r="F15" s="26">
        <v>1722052</v>
      </c>
      <c r="G15" s="26">
        <v>21787</v>
      </c>
      <c r="H15" s="26">
        <v>115633</v>
      </c>
      <c r="I15" s="26">
        <v>252571</v>
      </c>
      <c r="J15" s="26">
        <v>29887.308999999997</v>
      </c>
      <c r="K15" s="26">
        <v>0</v>
      </c>
      <c r="L15" s="26">
        <v>0</v>
      </c>
      <c r="M15" s="26">
        <v>0</v>
      </c>
      <c r="N15" s="26">
        <v>528371</v>
      </c>
      <c r="O15" s="26">
        <v>264000</v>
      </c>
      <c r="P15" s="26">
        <f t="shared" si="1"/>
        <v>3693836.9544023019</v>
      </c>
      <c r="Q15" s="1"/>
      <c r="R15" s="5">
        <f t="shared" si="2"/>
        <v>15442.00143709282</v>
      </c>
      <c r="S15" s="5">
        <f t="shared" si="3"/>
        <v>18530.401724511383</v>
      </c>
      <c r="T15" s="5">
        <f t="shared" si="4"/>
        <v>6176.8005748371279</v>
      </c>
    </row>
    <row r="16" spans="1:20" x14ac:dyDescent="0.25">
      <c r="A16" s="6" t="s">
        <v>28</v>
      </c>
      <c r="B16" s="8">
        <v>6</v>
      </c>
      <c r="C16" s="8" t="s">
        <v>52</v>
      </c>
      <c r="D16" s="26">
        <v>589700.71036799997</v>
      </c>
      <c r="E16" s="26">
        <f t="shared" si="0"/>
        <v>126785.65272911999</v>
      </c>
      <c r="F16" s="26">
        <v>1455267</v>
      </c>
      <c r="G16" s="26">
        <v>21787</v>
      </c>
      <c r="H16" s="26">
        <v>107585.4</v>
      </c>
      <c r="I16" s="26">
        <v>282315.95582399995</v>
      </c>
      <c r="J16" s="26">
        <v>34368.972999999998</v>
      </c>
      <c r="K16" s="26">
        <v>0</v>
      </c>
      <c r="L16" s="26">
        <v>0</v>
      </c>
      <c r="M16" s="26">
        <v>0</v>
      </c>
      <c r="N16" s="26">
        <v>471756</v>
      </c>
      <c r="O16" s="26"/>
      <c r="P16" s="26">
        <f t="shared" si="1"/>
        <v>3089566.6919211196</v>
      </c>
      <c r="Q16" s="1"/>
      <c r="R16" s="5">
        <f t="shared" si="2"/>
        <v>13453.734936631579</v>
      </c>
      <c r="S16" s="5">
        <f t="shared" si="3"/>
        <v>16144.481923957894</v>
      </c>
      <c r="T16" s="5">
        <f t="shared" si="4"/>
        <v>5381.4939746526316</v>
      </c>
    </row>
    <row r="17" spans="1:20" x14ac:dyDescent="0.25">
      <c r="A17" s="6" t="s">
        <v>28</v>
      </c>
      <c r="B17" s="8">
        <v>7</v>
      </c>
      <c r="C17" s="8" t="s">
        <v>52</v>
      </c>
      <c r="D17" s="26">
        <v>551064.08866402425</v>
      </c>
      <c r="E17" s="26">
        <f t="shared" si="0"/>
        <v>118478.77906276521</v>
      </c>
      <c r="F17" s="26">
        <v>1106411.0555999547</v>
      </c>
      <c r="G17" s="26">
        <v>22088</v>
      </c>
      <c r="H17" s="26">
        <v>81345</v>
      </c>
      <c r="I17" s="26">
        <v>197364</v>
      </c>
      <c r="J17" s="26">
        <v>34843</v>
      </c>
      <c r="K17" s="26">
        <v>0</v>
      </c>
      <c r="L17" s="26">
        <v>0</v>
      </c>
      <c r="M17" s="26">
        <v>0</v>
      </c>
      <c r="N17" s="26">
        <v>436404</v>
      </c>
      <c r="O17" s="26"/>
      <c r="P17" s="26">
        <f t="shared" si="1"/>
        <v>2547997.9233267442</v>
      </c>
      <c r="Q17" s="1"/>
      <c r="R17" s="5">
        <f t="shared" si="2"/>
        <v>10904.441738578809</v>
      </c>
      <c r="S17" s="5">
        <f t="shared" si="3"/>
        <v>13085.330086294573</v>
      </c>
      <c r="T17" s="5">
        <f t="shared" si="4"/>
        <v>4361.7766954315239</v>
      </c>
    </row>
    <row r="18" spans="1:20" x14ac:dyDescent="0.25">
      <c r="A18" s="6" t="s">
        <v>28</v>
      </c>
      <c r="B18" s="8">
        <v>8</v>
      </c>
      <c r="C18" s="8" t="s">
        <v>52</v>
      </c>
      <c r="D18" s="26">
        <v>519818</v>
      </c>
      <c r="E18" s="26">
        <f t="shared" si="0"/>
        <v>111760.87</v>
      </c>
      <c r="F18" s="26">
        <v>865507</v>
      </c>
      <c r="G18" s="26">
        <v>22504.876084345193</v>
      </c>
      <c r="H18" s="26">
        <v>63235</v>
      </c>
      <c r="I18" s="26">
        <v>153377.34358822505</v>
      </c>
      <c r="J18" s="26">
        <v>35499.998999999996</v>
      </c>
      <c r="K18" s="26">
        <v>0</v>
      </c>
      <c r="L18" s="26">
        <v>0</v>
      </c>
      <c r="M18" s="26">
        <v>0</v>
      </c>
      <c r="N18" s="26">
        <v>398782.41290756612</v>
      </c>
      <c r="O18" s="26"/>
      <c r="P18" s="26">
        <f t="shared" si="1"/>
        <v>2170485.5015801364</v>
      </c>
      <c r="Q18" s="1"/>
      <c r="R18" s="5">
        <f t="shared" si="2"/>
        <v>9113.980263157895</v>
      </c>
      <c r="S18" s="5">
        <f t="shared" si="3"/>
        <v>10936.776315789473</v>
      </c>
      <c r="T18" s="5">
        <f t="shared" si="4"/>
        <v>3645.5921052631579</v>
      </c>
    </row>
    <row r="19" spans="1:20" x14ac:dyDescent="0.25">
      <c r="A19" s="6" t="s">
        <v>65</v>
      </c>
      <c r="B19" s="8">
        <v>9</v>
      </c>
      <c r="C19" s="8" t="s">
        <v>52</v>
      </c>
      <c r="D19" s="26">
        <v>481264.50261764572</v>
      </c>
      <c r="E19" s="26">
        <f t="shared" si="0"/>
        <v>103471.86806279383</v>
      </c>
      <c r="F19" s="26">
        <v>665038</v>
      </c>
      <c r="G19" s="26">
        <v>22504.876084345193</v>
      </c>
      <c r="H19" s="26">
        <v>48201.394821568232</v>
      </c>
      <c r="I19" s="26">
        <v>116936</v>
      </c>
      <c r="J19" s="26">
        <v>35499.998999999996</v>
      </c>
      <c r="K19" s="26">
        <v>0</v>
      </c>
      <c r="L19" s="26">
        <v>0</v>
      </c>
      <c r="M19" s="26">
        <v>0</v>
      </c>
      <c r="N19" s="26">
        <v>360881.27957699995</v>
      </c>
      <c r="O19" s="26"/>
      <c r="P19" s="26">
        <f t="shared" si="1"/>
        <v>1833797.920163353</v>
      </c>
      <c r="Q19" s="1"/>
      <c r="R19" s="5">
        <f t="shared" si="2"/>
        <v>7541.4638330108282</v>
      </c>
      <c r="S19" s="5">
        <f t="shared" si="3"/>
        <v>9049.7565996129924</v>
      </c>
      <c r="T19" s="5">
        <f t="shared" si="4"/>
        <v>3016.5855332043311</v>
      </c>
    </row>
    <row r="20" spans="1:20" x14ac:dyDescent="0.25">
      <c r="A20" s="6" t="s">
        <v>65</v>
      </c>
      <c r="B20" s="8">
        <v>10</v>
      </c>
      <c r="C20" s="8" t="s">
        <v>52</v>
      </c>
      <c r="D20" s="26">
        <v>445649</v>
      </c>
      <c r="E20" s="26">
        <f t="shared" si="0"/>
        <v>95814.535000000003</v>
      </c>
      <c r="F20" s="26">
        <v>502695</v>
      </c>
      <c r="G20" s="26">
        <v>22504.876084345193</v>
      </c>
      <c r="H20" s="26">
        <v>36048.910029138598</v>
      </c>
      <c r="I20" s="26">
        <v>87392.148143735307</v>
      </c>
      <c r="J20" s="26">
        <v>35499.998999999996</v>
      </c>
      <c r="K20" s="26">
        <v>0</v>
      </c>
      <c r="L20" s="26">
        <v>0</v>
      </c>
      <c r="M20" s="26">
        <v>0</v>
      </c>
      <c r="N20" s="26">
        <v>326584</v>
      </c>
      <c r="O20" s="26"/>
      <c r="P20" s="26">
        <f t="shared" si="1"/>
        <v>1552188.4682572193</v>
      </c>
      <c r="Q20" s="1"/>
      <c r="R20" s="5">
        <f t="shared" si="2"/>
        <v>6239.105263157895</v>
      </c>
      <c r="S20" s="5">
        <f t="shared" si="3"/>
        <v>7486.9263157894748</v>
      </c>
      <c r="T20" s="5">
        <f t="shared" si="4"/>
        <v>2495.6421052631581</v>
      </c>
    </row>
    <row r="21" spans="1:20" x14ac:dyDescent="0.25">
      <c r="A21" s="6" t="s">
        <v>65</v>
      </c>
      <c r="B21" s="8">
        <v>11</v>
      </c>
      <c r="C21" s="8" t="s">
        <v>52</v>
      </c>
      <c r="D21" s="26">
        <v>412664.71753050009</v>
      </c>
      <c r="E21" s="26">
        <f t="shared" ref="E21:E22" si="5">+D21*21.5%</f>
        <v>88722.91426905751</v>
      </c>
      <c r="F21" s="26">
        <v>379841.91493641603</v>
      </c>
      <c r="G21" s="26">
        <v>22504.876084345193</v>
      </c>
      <c r="H21" s="26">
        <v>26835</v>
      </c>
      <c r="I21" s="26">
        <v>65137.496458784917</v>
      </c>
      <c r="J21" s="26">
        <v>35499.998999999996</v>
      </c>
      <c r="K21" s="26">
        <v>0</v>
      </c>
      <c r="L21" s="26">
        <v>0</v>
      </c>
      <c r="M21" s="26">
        <v>0</v>
      </c>
      <c r="N21" s="26">
        <v>295556.94192699995</v>
      </c>
      <c r="O21" s="26"/>
      <c r="P21" s="26">
        <f t="shared" si="1"/>
        <v>1326763.8602061034</v>
      </c>
      <c r="Q21" s="1"/>
      <c r="R21" s="5">
        <f t="shared" ref="R21:R22" si="6">(D21+F21)/190*1.25</f>
        <v>5213.8594241244482</v>
      </c>
      <c r="S21" s="5">
        <f t="shared" ref="S21:S22" si="7">(D21+F21)/190*1.5</f>
        <v>6256.6313089493378</v>
      </c>
      <c r="T21" s="5">
        <f t="shared" ref="T21:T22" si="8">(D21+F21)/190/2</f>
        <v>2085.5437696497793</v>
      </c>
    </row>
    <row r="22" spans="1:20" x14ac:dyDescent="0.25">
      <c r="A22" s="6" t="s">
        <v>65</v>
      </c>
      <c r="B22" s="8">
        <v>12</v>
      </c>
      <c r="C22" s="8" t="s">
        <v>52</v>
      </c>
      <c r="D22" s="26">
        <v>382097</v>
      </c>
      <c r="E22" s="26">
        <f t="shared" si="5"/>
        <v>82150.854999999996</v>
      </c>
      <c r="F22" s="26">
        <v>280371</v>
      </c>
      <c r="G22" s="26">
        <v>83748</v>
      </c>
      <c r="H22" s="26">
        <v>21434</v>
      </c>
      <c r="I22" s="26">
        <v>55089</v>
      </c>
      <c r="J22" s="26">
        <v>58650</v>
      </c>
      <c r="K22" s="26">
        <v>0</v>
      </c>
      <c r="L22" s="26">
        <v>0</v>
      </c>
      <c r="M22" s="26">
        <v>0</v>
      </c>
      <c r="N22" s="26">
        <v>267471</v>
      </c>
      <c r="O22" s="26"/>
      <c r="P22" s="26">
        <f t="shared" si="1"/>
        <v>1231010.855</v>
      </c>
      <c r="Q22" s="1"/>
      <c r="R22" s="5">
        <f t="shared" si="6"/>
        <v>4358.3421052631584</v>
      </c>
      <c r="S22" s="5">
        <f t="shared" si="7"/>
        <v>5230.0105263157893</v>
      </c>
      <c r="T22" s="5">
        <f t="shared" si="8"/>
        <v>1743.3368421052633</v>
      </c>
    </row>
    <row r="23" spans="1:20" x14ac:dyDescent="0.25">
      <c r="A23" s="6" t="s">
        <v>33</v>
      </c>
      <c r="B23" s="8">
        <v>11</v>
      </c>
      <c r="C23" s="8" t="s">
        <v>52</v>
      </c>
      <c r="D23" s="26">
        <v>412664.71753050009</v>
      </c>
      <c r="E23" s="26">
        <f t="shared" si="0"/>
        <v>88722.91426905751</v>
      </c>
      <c r="F23" s="26">
        <v>379841.91493641603</v>
      </c>
      <c r="G23" s="26">
        <v>22504.876084345193</v>
      </c>
      <c r="H23" s="26">
        <v>26835</v>
      </c>
      <c r="I23" s="26">
        <v>65137.496458784917</v>
      </c>
      <c r="J23" s="26">
        <v>35499.998999999996</v>
      </c>
      <c r="K23" s="26">
        <v>0</v>
      </c>
      <c r="L23" s="26">
        <v>0</v>
      </c>
      <c r="M23" s="26">
        <v>0</v>
      </c>
      <c r="N23" s="26"/>
      <c r="O23" s="26"/>
      <c r="P23" s="26">
        <f t="shared" si="1"/>
        <v>1031206.9182791036</v>
      </c>
      <c r="Q23" s="1"/>
      <c r="R23" s="5">
        <f t="shared" si="2"/>
        <v>5213.8594241244482</v>
      </c>
      <c r="S23" s="5">
        <f t="shared" si="3"/>
        <v>6256.6313089493378</v>
      </c>
      <c r="T23" s="5">
        <f t="shared" si="4"/>
        <v>2085.5437696497793</v>
      </c>
    </row>
    <row r="24" spans="1:20" x14ac:dyDescent="0.25">
      <c r="A24" s="6" t="s">
        <v>33</v>
      </c>
      <c r="B24" s="8">
        <v>12</v>
      </c>
      <c r="C24" s="8" t="s">
        <v>52</v>
      </c>
      <c r="D24" s="26">
        <v>382097</v>
      </c>
      <c r="E24" s="26">
        <f t="shared" si="0"/>
        <v>82150.854999999996</v>
      </c>
      <c r="F24" s="26">
        <v>280371</v>
      </c>
      <c r="G24" s="26">
        <v>83748</v>
      </c>
      <c r="H24" s="26">
        <v>21434</v>
      </c>
      <c r="I24" s="26">
        <v>55089</v>
      </c>
      <c r="J24" s="26">
        <v>58650</v>
      </c>
      <c r="K24" s="26">
        <v>0</v>
      </c>
      <c r="L24" s="26">
        <v>0</v>
      </c>
      <c r="M24" s="26">
        <v>0</v>
      </c>
      <c r="N24" s="26"/>
      <c r="O24" s="26"/>
      <c r="P24" s="26">
        <f t="shared" si="1"/>
        <v>963539.85499999998</v>
      </c>
      <c r="Q24" s="1"/>
      <c r="R24" s="5">
        <f t="shared" si="2"/>
        <v>4358.3421052631584</v>
      </c>
      <c r="S24" s="5">
        <f t="shared" si="3"/>
        <v>5230.0105263157893</v>
      </c>
      <c r="T24" s="5">
        <f t="shared" si="4"/>
        <v>1743.3368421052633</v>
      </c>
    </row>
    <row r="25" spans="1:20" x14ac:dyDescent="0.25">
      <c r="A25" s="6" t="s">
        <v>33</v>
      </c>
      <c r="B25" s="8">
        <v>13</v>
      </c>
      <c r="C25" s="8" t="s">
        <v>52</v>
      </c>
      <c r="D25" s="26">
        <v>353780.27774638752</v>
      </c>
      <c r="E25" s="26">
        <f t="shared" si="0"/>
        <v>76062.759715473323</v>
      </c>
      <c r="F25" s="26">
        <v>208638</v>
      </c>
      <c r="G25" s="26">
        <v>81273</v>
      </c>
      <c r="H25" s="26">
        <v>15466.67652381677</v>
      </c>
      <c r="I25" s="26">
        <v>40671</v>
      </c>
      <c r="J25" s="26">
        <v>58650</v>
      </c>
      <c r="K25" s="26">
        <v>0</v>
      </c>
      <c r="L25" s="26">
        <v>0</v>
      </c>
      <c r="M25" s="26">
        <v>0</v>
      </c>
      <c r="N25" s="26">
        <v>0</v>
      </c>
      <c r="O25" s="26"/>
      <c r="P25" s="26">
        <f t="shared" si="1"/>
        <v>834541.71398567758</v>
      </c>
      <c r="Q25" s="1"/>
      <c r="R25" s="5">
        <f t="shared" si="2"/>
        <v>3700.1202483314964</v>
      </c>
      <c r="S25" s="5">
        <f t="shared" si="3"/>
        <v>4440.1442979977965</v>
      </c>
      <c r="T25" s="5">
        <f t="shared" si="4"/>
        <v>1480.0480993325987</v>
      </c>
    </row>
    <row r="26" spans="1:20" x14ac:dyDescent="0.25">
      <c r="A26" s="6" t="s">
        <v>33</v>
      </c>
      <c r="B26" s="8">
        <v>14</v>
      </c>
      <c r="C26" s="8" t="s">
        <v>52</v>
      </c>
      <c r="D26" s="26">
        <v>327520.75901602115</v>
      </c>
      <c r="E26" s="26">
        <f t="shared" si="0"/>
        <v>70416.963188444541</v>
      </c>
      <c r="F26" s="26">
        <v>157601</v>
      </c>
      <c r="G26" s="26">
        <v>80622.046153987016</v>
      </c>
      <c r="H26" s="26">
        <v>11434</v>
      </c>
      <c r="I26" s="26">
        <v>30666</v>
      </c>
      <c r="J26" s="26">
        <v>58650</v>
      </c>
      <c r="K26" s="26">
        <v>0</v>
      </c>
      <c r="L26" s="26">
        <v>0</v>
      </c>
      <c r="M26" s="26">
        <v>0</v>
      </c>
      <c r="N26" s="26">
        <v>0</v>
      </c>
      <c r="O26" s="26"/>
      <c r="P26" s="26">
        <f t="shared" si="1"/>
        <v>736910.76835845271</v>
      </c>
      <c r="Q26" s="1"/>
      <c r="R26" s="5">
        <f t="shared" si="2"/>
        <v>3191.5905198422442</v>
      </c>
      <c r="S26" s="5">
        <f t="shared" si="3"/>
        <v>3829.9086238106934</v>
      </c>
      <c r="T26" s="5">
        <f t="shared" si="4"/>
        <v>1276.6362079368978</v>
      </c>
    </row>
    <row r="27" spans="1:20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0" x14ac:dyDescent="0.25">
      <c r="A28" s="35"/>
      <c r="B28" s="35"/>
      <c r="C28" s="35"/>
      <c r="D28" s="35"/>
      <c r="E28" s="35"/>
      <c r="F28" s="35"/>
      <c r="G28" s="1"/>
      <c r="H28" s="1"/>
      <c r="I28" s="1"/>
      <c r="J28" s="1"/>
      <c r="K28" s="1"/>
      <c r="L28" s="1"/>
      <c r="M28" s="1"/>
      <c r="N28" s="1"/>
      <c r="O28" s="1"/>
      <c r="P28" s="22"/>
      <c r="Q28" s="1"/>
      <c r="R28" s="1"/>
    </row>
    <row r="29" spans="1:20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11</v>
      </c>
      <c r="M29" s="20"/>
      <c r="N29" s="20"/>
      <c r="O29" s="20"/>
      <c r="P29" s="20"/>
      <c r="Q29" s="20"/>
      <c r="R29" s="20"/>
    </row>
    <row r="30" spans="1:20" x14ac:dyDescent="0.25">
      <c r="A30" s="6" t="s">
        <v>53</v>
      </c>
      <c r="B30" s="8">
        <v>8</v>
      </c>
      <c r="C30" s="8" t="s">
        <v>52</v>
      </c>
      <c r="D30" s="26">
        <v>519818</v>
      </c>
      <c r="E30" s="26">
        <f>+D30*21.5%</f>
        <v>111760.87</v>
      </c>
      <c r="F30" s="26">
        <v>865507</v>
      </c>
      <c r="G30" s="26">
        <v>22504.876084345193</v>
      </c>
      <c r="H30" s="26">
        <v>63235</v>
      </c>
      <c r="I30" s="26">
        <v>153377.34358822505</v>
      </c>
      <c r="J30" s="26">
        <v>35499.998999999996</v>
      </c>
      <c r="K30" s="26">
        <v>199392</v>
      </c>
      <c r="L30" s="26">
        <f>SUM(D30:K30)</f>
        <v>1971095.0886725704</v>
      </c>
      <c r="M30" s="1"/>
      <c r="N30" s="1"/>
      <c r="O30" s="1"/>
      <c r="P30" s="1"/>
      <c r="Q30" s="1"/>
      <c r="R30" s="1"/>
    </row>
    <row r="31" spans="1:20" x14ac:dyDescent="0.25">
      <c r="A31" s="6" t="s">
        <v>53</v>
      </c>
      <c r="B31" s="8">
        <v>9</v>
      </c>
      <c r="C31" s="8" t="s">
        <v>52</v>
      </c>
      <c r="D31" s="26">
        <v>481264.50261764572</v>
      </c>
      <c r="E31" s="26">
        <f t="shared" ref="E31:E33" si="9">+D31*21.5%</f>
        <v>103471.86806279383</v>
      </c>
      <c r="F31" s="26">
        <v>665038</v>
      </c>
      <c r="G31" s="26">
        <v>22504.876084345193</v>
      </c>
      <c r="H31" s="26">
        <v>48201.394821568232</v>
      </c>
      <c r="I31" s="26">
        <v>116936</v>
      </c>
      <c r="J31" s="26">
        <v>35499.998999999996</v>
      </c>
      <c r="K31" s="26">
        <v>180439</v>
      </c>
      <c r="L31" s="26">
        <f t="shared" ref="L31:L33" si="10">SUM(D31:K31)</f>
        <v>1653355.6405863529</v>
      </c>
      <c r="M31" s="1"/>
      <c r="N31" s="1"/>
      <c r="O31" s="1"/>
      <c r="P31" s="1"/>
      <c r="Q31" s="1"/>
      <c r="R31" s="1"/>
    </row>
    <row r="32" spans="1:20" x14ac:dyDescent="0.25">
      <c r="A32" s="6" t="s">
        <v>32</v>
      </c>
      <c r="B32" s="8">
        <v>10</v>
      </c>
      <c r="C32" s="8" t="s">
        <v>52</v>
      </c>
      <c r="D32" s="26">
        <v>445649</v>
      </c>
      <c r="E32" s="26">
        <f t="shared" si="9"/>
        <v>95814.535000000003</v>
      </c>
      <c r="F32" s="26">
        <v>502695</v>
      </c>
      <c r="G32" s="26">
        <v>22504.876084345193</v>
      </c>
      <c r="H32" s="26">
        <v>36048.910029138598</v>
      </c>
      <c r="I32" s="26">
        <v>87392.148143735307</v>
      </c>
      <c r="J32" s="26">
        <v>35499.998999999996</v>
      </c>
      <c r="K32" s="26">
        <v>163293</v>
      </c>
      <c r="L32" s="26">
        <f t="shared" si="10"/>
        <v>1388897.4682572193</v>
      </c>
      <c r="M32" s="1"/>
      <c r="N32" s="1"/>
      <c r="O32" s="1"/>
      <c r="P32" s="1"/>
      <c r="Q32" s="1"/>
      <c r="R32" s="1"/>
    </row>
    <row r="33" spans="1:18" x14ac:dyDescent="0.25">
      <c r="A33" s="6" t="s">
        <v>32</v>
      </c>
      <c r="B33" s="8">
        <v>11</v>
      </c>
      <c r="C33" s="8" t="s">
        <v>52</v>
      </c>
      <c r="D33" s="26">
        <v>412664.71753050009</v>
      </c>
      <c r="E33" s="26">
        <f t="shared" si="9"/>
        <v>88722.91426905751</v>
      </c>
      <c r="F33" s="26">
        <v>379841.91493641603</v>
      </c>
      <c r="G33" s="26">
        <v>22504.876084345193</v>
      </c>
      <c r="H33" s="26">
        <v>26835</v>
      </c>
      <c r="I33" s="26">
        <v>65137.496458784917</v>
      </c>
      <c r="J33" s="26">
        <v>35499.998999999996</v>
      </c>
      <c r="K33" s="26">
        <v>147778</v>
      </c>
      <c r="L33" s="26">
        <f t="shared" si="10"/>
        <v>1178984.9182791035</v>
      </c>
      <c r="M33" s="1"/>
      <c r="N33" s="1"/>
      <c r="O33" s="1"/>
      <c r="P33" s="1"/>
      <c r="Q33" s="1"/>
      <c r="R33" s="1"/>
    </row>
    <row r="34" spans="1:18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11</v>
      </c>
      <c r="L37" s="20"/>
      <c r="M37" s="20"/>
      <c r="N37" s="20"/>
      <c r="O37" s="20"/>
      <c r="P37" s="20"/>
      <c r="Q37" s="20"/>
      <c r="R37" s="20"/>
    </row>
    <row r="38" spans="1:18" x14ac:dyDescent="0.25">
      <c r="A38" s="6" t="s">
        <v>41</v>
      </c>
      <c r="B38" s="8">
        <v>14</v>
      </c>
      <c r="C38" s="8" t="s">
        <v>52</v>
      </c>
      <c r="D38" s="26">
        <f t="shared" ref="D38:F38" si="11">+D26</f>
        <v>327520.75901602115</v>
      </c>
      <c r="E38" s="26">
        <f t="shared" si="11"/>
        <v>70416.963188444541</v>
      </c>
      <c r="F38" s="26">
        <f t="shared" si="11"/>
        <v>157601</v>
      </c>
      <c r="G38" s="26">
        <f>+G26</f>
        <v>80622.046153987016</v>
      </c>
      <c r="H38" s="26">
        <f>+H26</f>
        <v>11434</v>
      </c>
      <c r="I38" s="26">
        <f>+I26</f>
        <v>30666</v>
      </c>
      <c r="J38" s="26">
        <v>58650</v>
      </c>
      <c r="K38" s="26">
        <f>+D38+E38+F38+G38+H38+I38+J38</f>
        <v>736910.76835845271</v>
      </c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36" t="s">
        <v>42</v>
      </c>
      <c r="B40" s="37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27" t="s">
        <v>50</v>
      </c>
      <c r="O41" s="31"/>
      <c r="P41" s="19"/>
      <c r="Q41" s="19"/>
      <c r="R41" s="19"/>
    </row>
    <row r="42" spans="1:18" x14ac:dyDescent="0.25">
      <c r="A42" s="7" t="s">
        <v>51</v>
      </c>
      <c r="B42" s="8">
        <v>33</v>
      </c>
      <c r="C42" s="8" t="s">
        <v>52</v>
      </c>
      <c r="D42" s="29">
        <v>183009.71707199997</v>
      </c>
      <c r="E42" s="29">
        <v>108204.378912</v>
      </c>
      <c r="F42" s="29">
        <v>21787.609535999996</v>
      </c>
      <c r="G42" s="29">
        <v>0</v>
      </c>
      <c r="H42" s="29">
        <v>64110.458159999995</v>
      </c>
      <c r="I42" s="29">
        <v>58563.023903999994</v>
      </c>
      <c r="J42" s="29">
        <v>335578.59720000002</v>
      </c>
      <c r="K42" s="29">
        <v>546874.13289599994</v>
      </c>
      <c r="L42" s="29">
        <v>320266.73750399996</v>
      </c>
      <c r="M42" s="29">
        <v>375076.92801600002</v>
      </c>
      <c r="N42" s="2">
        <f>SUM(D42:M42)</f>
        <v>2013471.5831999998</v>
      </c>
      <c r="O42" s="32"/>
      <c r="P42" s="25"/>
      <c r="Q42" s="22"/>
      <c r="R42" s="1"/>
    </row>
    <row r="43" spans="1:18" x14ac:dyDescent="0.25">
      <c r="A43" s="7" t="s">
        <v>51</v>
      </c>
      <c r="B43" s="8">
        <v>11</v>
      </c>
      <c r="C43" s="8" t="s">
        <v>52</v>
      </c>
      <c r="D43" s="29">
        <v>61006.803983999991</v>
      </c>
      <c r="E43" s="29">
        <v>83960.155439999988</v>
      </c>
      <c r="F43" s="29">
        <v>21787.609535999996</v>
      </c>
      <c r="G43" s="29">
        <v>0</v>
      </c>
      <c r="H43" s="29">
        <v>24038.881775999998</v>
      </c>
      <c r="I43" s="29">
        <v>12201.788592000001</v>
      </c>
      <c r="J43" s="29">
        <v>123406.08134400001</v>
      </c>
      <c r="K43" s="29">
        <v>182293.16011199998</v>
      </c>
      <c r="L43" s="29">
        <v>106761.63959999999</v>
      </c>
      <c r="M43" s="29">
        <v>125026.355664</v>
      </c>
      <c r="N43" s="2">
        <f t="shared" ref="N43:N44" si="12">SUM(D43:M43)</f>
        <v>740482.47604799992</v>
      </c>
      <c r="O43" s="32"/>
      <c r="P43" s="25"/>
      <c r="Q43" s="1"/>
      <c r="R43" s="1"/>
    </row>
    <row r="44" spans="1:18" x14ac:dyDescent="0.25">
      <c r="A44" s="7" t="s">
        <v>51</v>
      </c>
      <c r="B44" s="8">
        <v>44</v>
      </c>
      <c r="C44" s="8" t="s">
        <v>52</v>
      </c>
      <c r="D44" s="29">
        <v>244008.78</v>
      </c>
      <c r="E44" s="29">
        <v>144270.07418818743</v>
      </c>
      <c r="F44" s="29">
        <v>21787.609535999996</v>
      </c>
      <c r="G44" s="29">
        <v>0</v>
      </c>
      <c r="H44" s="29">
        <v>88624.269</v>
      </c>
      <c r="I44" s="29">
        <v>78082.809600000008</v>
      </c>
      <c r="J44" s="29">
        <v>434287.66610719997</v>
      </c>
      <c r="K44" s="29">
        <v>729166.94499999995</v>
      </c>
      <c r="L44" s="29">
        <v>427014.304</v>
      </c>
      <c r="M44" s="29">
        <v>516565.88699999999</v>
      </c>
      <c r="N44" s="2">
        <f t="shared" si="12"/>
        <v>2683808.3444313873</v>
      </c>
      <c r="O44" s="32"/>
      <c r="P44" s="25"/>
      <c r="Q44" s="1"/>
      <c r="R44" s="1"/>
    </row>
    <row r="45" spans="1:18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s="3" customFormat="1" ht="12" x14ac:dyDescent="0.2">
      <c r="A46" s="3" t="s">
        <v>14</v>
      </c>
    </row>
    <row r="47" spans="1:18" s="3" customFormat="1" ht="12" x14ac:dyDescent="0.2">
      <c r="A47" s="3" t="s">
        <v>15</v>
      </c>
    </row>
    <row r="48" spans="1:18" s="3" customFormat="1" ht="12" x14ac:dyDescent="0.2">
      <c r="A48" s="3" t="s">
        <v>16</v>
      </c>
    </row>
    <row r="49" spans="1:18" s="3" customFormat="1" ht="12" x14ac:dyDescent="0.2">
      <c r="A49" s="3" t="s">
        <v>17</v>
      </c>
    </row>
    <row r="50" spans="1:18" s="3" customFormat="1" ht="12" x14ac:dyDescent="0.2">
      <c r="A50" s="3" t="s">
        <v>18</v>
      </c>
    </row>
    <row r="51" spans="1:18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  <c r="R53" s="3"/>
    </row>
    <row r="54" spans="1:18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  <c r="R54" s="3"/>
    </row>
    <row r="55" spans="1:18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  <c r="R55" s="3"/>
    </row>
    <row r="56" spans="1:18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3" customFormat="1" ht="12" x14ac:dyDescent="0.2">
      <c r="A57" s="33" t="s">
        <v>35</v>
      </c>
      <c r="B57" s="33"/>
      <c r="C57" s="33"/>
      <c r="D57" s="33"/>
      <c r="E57" s="33"/>
      <c r="F57" s="33"/>
      <c r="G57" s="33"/>
      <c r="H57" s="33"/>
      <c r="I57" s="33"/>
      <c r="J57" s="33"/>
      <c r="K57" s="10"/>
    </row>
    <row r="58" spans="1:18" s="3" customFormat="1" ht="12" x14ac:dyDescent="0.2">
      <c r="A58" s="33" t="s">
        <v>67</v>
      </c>
      <c r="B58" s="33"/>
      <c r="C58" s="33"/>
      <c r="D58" s="33"/>
      <c r="E58" s="33"/>
      <c r="F58" s="33"/>
      <c r="G58" s="33"/>
      <c r="H58" s="33"/>
      <c r="I58" s="33"/>
      <c r="J58" s="33"/>
      <c r="K58" s="10"/>
    </row>
    <row r="59" spans="1:18" s="3" customFormat="1" ht="12" x14ac:dyDescent="0.2">
      <c r="A59" s="33" t="s">
        <v>36</v>
      </c>
      <c r="B59" s="33"/>
      <c r="C59" s="33"/>
      <c r="D59" s="33"/>
      <c r="E59" s="33"/>
      <c r="F59" s="33"/>
      <c r="G59" s="33"/>
      <c r="H59" s="33"/>
      <c r="I59" s="33"/>
      <c r="J59" s="33"/>
      <c r="K59" s="10"/>
    </row>
    <row r="60" spans="1:18" s="3" customFormat="1" ht="12" x14ac:dyDescent="0.2">
      <c r="A60" s="21" t="s">
        <v>68</v>
      </c>
    </row>
    <row r="61" spans="1:18" s="3" customFormat="1" ht="12" x14ac:dyDescent="0.2">
      <c r="A61" s="21"/>
    </row>
    <row r="62" spans="1:18" s="4" customFormat="1" ht="36" x14ac:dyDescent="0.25">
      <c r="A62" s="15" t="s">
        <v>22</v>
      </c>
      <c r="B62" s="14" t="s">
        <v>0</v>
      </c>
      <c r="C62" s="14" t="s">
        <v>37</v>
      </c>
      <c r="D62" s="14" t="s">
        <v>19</v>
      </c>
      <c r="E62" s="14" t="s">
        <v>3</v>
      </c>
      <c r="F62" s="14" t="s">
        <v>4</v>
      </c>
      <c r="G62" s="13" t="s">
        <v>7</v>
      </c>
      <c r="H62" s="14" t="s">
        <v>59</v>
      </c>
      <c r="I62" s="14" t="s">
        <v>58</v>
      </c>
      <c r="J62" s="14" t="s">
        <v>63</v>
      </c>
      <c r="K62" s="14" t="s">
        <v>64</v>
      </c>
      <c r="L62" s="14" t="s">
        <v>60</v>
      </c>
    </row>
    <row r="63" spans="1:18" s="3" customFormat="1" ht="12" x14ac:dyDescent="0.2">
      <c r="A63" s="6" t="s">
        <v>25</v>
      </c>
      <c r="B63" s="8">
        <v>1</v>
      </c>
      <c r="C63" s="8" t="s">
        <v>38</v>
      </c>
      <c r="D63" s="2">
        <f>+D11</f>
        <v>704793</v>
      </c>
      <c r="E63" s="2">
        <f>+F11</f>
        <v>2617696</v>
      </c>
      <c r="F63" s="2">
        <f>+G11</f>
        <v>21787</v>
      </c>
      <c r="G63" s="2">
        <f>+J11</f>
        <v>0</v>
      </c>
      <c r="H63" s="2">
        <f>+G63+F63+E63+D63</f>
        <v>3344276</v>
      </c>
      <c r="I63" s="2">
        <f>+H63*15%</f>
        <v>501641.39999999997</v>
      </c>
      <c r="J63" s="2">
        <f>+H63*7.6%</f>
        <v>254164.976</v>
      </c>
      <c r="K63" s="2">
        <f>+H63*8%</f>
        <v>267542.08</v>
      </c>
      <c r="L63" s="2">
        <f>+J63+K63+I63</f>
        <v>1023348.456</v>
      </c>
    </row>
    <row r="64" spans="1:18" s="3" customFormat="1" ht="12" x14ac:dyDescent="0.2">
      <c r="A64" s="6" t="s">
        <v>39</v>
      </c>
      <c r="B64" s="8">
        <v>3</v>
      </c>
      <c r="C64" s="8" t="s">
        <v>38</v>
      </c>
      <c r="D64" s="2">
        <f t="shared" ref="D64:D71" si="13">+D13</f>
        <v>702353.25584864523</v>
      </c>
      <c r="E64" s="2">
        <f t="shared" ref="E64:F71" si="14">+F13</f>
        <v>2065109</v>
      </c>
      <c r="F64" s="2">
        <f t="shared" si="14"/>
        <v>21787</v>
      </c>
      <c r="G64" s="2">
        <f t="shared" ref="G64:G71" si="15">+J13</f>
        <v>29887.308999999997</v>
      </c>
      <c r="H64" s="2">
        <f t="shared" ref="H64:H75" si="16">+G64+F64+E64+D64</f>
        <v>2819136.5648486451</v>
      </c>
      <c r="I64" s="2">
        <f t="shared" ref="I64:I75" si="17">+H64*15%</f>
        <v>422870.48472729675</v>
      </c>
      <c r="J64" s="2">
        <f t="shared" ref="J64:J75" si="18">+H64*7.6%</f>
        <v>214254.37892849703</v>
      </c>
      <c r="K64" s="2">
        <f t="shared" ref="K64:K75" si="19">+H64*8%</f>
        <v>225530.92518789161</v>
      </c>
      <c r="L64" s="2">
        <f t="shared" ref="L64:L75" si="20">+J64+K64+I64</f>
        <v>862655.78884368541</v>
      </c>
    </row>
    <row r="65" spans="1:18" s="3" customFormat="1" ht="12" x14ac:dyDescent="0.2">
      <c r="A65" s="6" t="s">
        <v>27</v>
      </c>
      <c r="B65" s="8">
        <v>4</v>
      </c>
      <c r="C65" s="8" t="s">
        <v>38</v>
      </c>
      <c r="D65" s="2">
        <f t="shared" si="13"/>
        <v>662615.53098891606</v>
      </c>
      <c r="E65" s="2">
        <f t="shared" si="14"/>
        <v>2003606.4676109706</v>
      </c>
      <c r="F65" s="2">
        <f t="shared" si="14"/>
        <v>21787</v>
      </c>
      <c r="G65" s="2">
        <f t="shared" si="15"/>
        <v>29887.308999999997</v>
      </c>
      <c r="H65" s="2">
        <f t="shared" si="16"/>
        <v>2717896.3075998863</v>
      </c>
      <c r="I65" s="2">
        <f t="shared" si="17"/>
        <v>407684.44613998296</v>
      </c>
      <c r="J65" s="2">
        <f t="shared" si="18"/>
        <v>206560.11937759136</v>
      </c>
      <c r="K65" s="2">
        <f t="shared" si="19"/>
        <v>217431.70460799092</v>
      </c>
      <c r="L65" s="2">
        <f t="shared" si="20"/>
        <v>831676.27012556524</v>
      </c>
    </row>
    <row r="66" spans="1:18" s="3" customFormat="1" ht="12" x14ac:dyDescent="0.2">
      <c r="A66" s="6" t="s">
        <v>28</v>
      </c>
      <c r="B66" s="8">
        <v>5</v>
      </c>
      <c r="C66" s="8" t="s">
        <v>38</v>
      </c>
      <c r="D66" s="2">
        <f t="shared" si="13"/>
        <v>625132.21843810845</v>
      </c>
      <c r="E66" s="2">
        <f t="shared" si="14"/>
        <v>1722052</v>
      </c>
      <c r="F66" s="2">
        <f t="shared" si="14"/>
        <v>21787</v>
      </c>
      <c r="G66" s="2">
        <f t="shared" si="15"/>
        <v>29887.308999999997</v>
      </c>
      <c r="H66" s="2">
        <f t="shared" si="16"/>
        <v>2398858.5274381083</v>
      </c>
      <c r="I66" s="2">
        <f t="shared" si="17"/>
        <v>359828.77911571623</v>
      </c>
      <c r="J66" s="2">
        <f t="shared" si="18"/>
        <v>182313.24808529622</v>
      </c>
      <c r="K66" s="2">
        <f t="shared" si="19"/>
        <v>191908.68219504866</v>
      </c>
      <c r="L66" s="2">
        <f t="shared" si="20"/>
        <v>734050.70939606114</v>
      </c>
    </row>
    <row r="67" spans="1:18" s="3" customFormat="1" ht="12" x14ac:dyDescent="0.2">
      <c r="A67" s="6" t="s">
        <v>28</v>
      </c>
      <c r="B67" s="8">
        <v>6</v>
      </c>
      <c r="C67" s="8" t="s">
        <v>38</v>
      </c>
      <c r="D67" s="2">
        <f t="shared" si="13"/>
        <v>589700.71036799997</v>
      </c>
      <c r="E67" s="2">
        <f t="shared" si="14"/>
        <v>1455267</v>
      </c>
      <c r="F67" s="2">
        <f t="shared" si="14"/>
        <v>21787</v>
      </c>
      <c r="G67" s="2">
        <f t="shared" si="15"/>
        <v>34368.972999999998</v>
      </c>
      <c r="H67" s="2">
        <f t="shared" si="16"/>
        <v>2101123.6833680002</v>
      </c>
      <c r="I67" s="2">
        <f t="shared" si="17"/>
        <v>315168.55250520003</v>
      </c>
      <c r="J67" s="2">
        <f t="shared" si="18"/>
        <v>159685.39993596802</v>
      </c>
      <c r="K67" s="2">
        <f t="shared" si="19"/>
        <v>168089.89466944002</v>
      </c>
      <c r="L67" s="2">
        <f t="shared" si="20"/>
        <v>642943.84711060813</v>
      </c>
    </row>
    <row r="68" spans="1:18" s="3" customFormat="1" ht="12" x14ac:dyDescent="0.2">
      <c r="A68" s="6" t="s">
        <v>28</v>
      </c>
      <c r="B68" s="8">
        <v>7</v>
      </c>
      <c r="C68" s="8" t="s">
        <v>38</v>
      </c>
      <c r="D68" s="2">
        <f t="shared" si="13"/>
        <v>551064.08866402425</v>
      </c>
      <c r="E68" s="2">
        <f t="shared" si="14"/>
        <v>1106411.0555999547</v>
      </c>
      <c r="F68" s="2">
        <f t="shared" si="14"/>
        <v>22088</v>
      </c>
      <c r="G68" s="2">
        <f t="shared" si="15"/>
        <v>34843</v>
      </c>
      <c r="H68" s="2">
        <f t="shared" si="16"/>
        <v>1714406.144263979</v>
      </c>
      <c r="I68" s="2">
        <f t="shared" si="17"/>
        <v>257160.92163959684</v>
      </c>
      <c r="J68" s="2">
        <f t="shared" si="18"/>
        <v>130294.8669640624</v>
      </c>
      <c r="K68" s="2">
        <f t="shared" si="19"/>
        <v>137152.49154111833</v>
      </c>
      <c r="L68" s="2">
        <f t="shared" si="20"/>
        <v>524608.28014477761</v>
      </c>
    </row>
    <row r="69" spans="1:18" s="3" customFormat="1" ht="12" x14ac:dyDescent="0.2">
      <c r="A69" s="6" t="s">
        <v>29</v>
      </c>
      <c r="B69" s="8">
        <v>8</v>
      </c>
      <c r="C69" s="8" t="s">
        <v>38</v>
      </c>
      <c r="D69" s="2">
        <f t="shared" si="13"/>
        <v>519818</v>
      </c>
      <c r="E69" s="2">
        <f t="shared" si="14"/>
        <v>865507</v>
      </c>
      <c r="F69" s="2">
        <f t="shared" si="14"/>
        <v>22504.876084345193</v>
      </c>
      <c r="G69" s="2">
        <f t="shared" si="15"/>
        <v>35499.998999999996</v>
      </c>
      <c r="H69" s="2">
        <f t="shared" si="16"/>
        <v>1443329.8750843452</v>
      </c>
      <c r="I69" s="2">
        <f t="shared" si="17"/>
        <v>216499.48126265177</v>
      </c>
      <c r="J69" s="2">
        <f t="shared" si="18"/>
        <v>109693.07050641024</v>
      </c>
      <c r="K69" s="2">
        <f t="shared" si="19"/>
        <v>115466.39000674762</v>
      </c>
      <c r="L69" s="2">
        <f t="shared" si="20"/>
        <v>441658.94177580962</v>
      </c>
    </row>
    <row r="70" spans="1:18" s="3" customFormat="1" ht="12" x14ac:dyDescent="0.2">
      <c r="A70" s="6" t="s">
        <v>30</v>
      </c>
      <c r="B70" s="8">
        <v>9</v>
      </c>
      <c r="C70" s="8" t="s">
        <v>38</v>
      </c>
      <c r="D70" s="2">
        <f t="shared" si="13"/>
        <v>481264.50261764572</v>
      </c>
      <c r="E70" s="2">
        <f t="shared" si="14"/>
        <v>665038</v>
      </c>
      <c r="F70" s="2">
        <f t="shared" si="14"/>
        <v>22504.876084345193</v>
      </c>
      <c r="G70" s="2">
        <f t="shared" si="15"/>
        <v>35499.998999999996</v>
      </c>
      <c r="H70" s="2">
        <f t="shared" si="16"/>
        <v>1204307.377701991</v>
      </c>
      <c r="I70" s="2">
        <f t="shared" si="17"/>
        <v>180646.10665529864</v>
      </c>
      <c r="J70" s="2">
        <f t="shared" si="18"/>
        <v>91527.360705351311</v>
      </c>
      <c r="K70" s="2">
        <f t="shared" si="19"/>
        <v>96344.590216159282</v>
      </c>
      <c r="L70" s="2">
        <f t="shared" si="20"/>
        <v>368518.05757680919</v>
      </c>
    </row>
    <row r="71" spans="1:18" s="3" customFormat="1" ht="12" x14ac:dyDescent="0.2">
      <c r="A71" s="6" t="s">
        <v>31</v>
      </c>
      <c r="B71" s="8">
        <v>10</v>
      </c>
      <c r="C71" s="8" t="s">
        <v>38</v>
      </c>
      <c r="D71" s="2">
        <f t="shared" si="13"/>
        <v>445649</v>
      </c>
      <c r="E71" s="2">
        <f t="shared" si="14"/>
        <v>502695</v>
      </c>
      <c r="F71" s="2">
        <f t="shared" si="14"/>
        <v>22504.876084345193</v>
      </c>
      <c r="G71" s="2">
        <f t="shared" si="15"/>
        <v>35499.998999999996</v>
      </c>
      <c r="H71" s="2">
        <f t="shared" si="16"/>
        <v>1006348.8750843452</v>
      </c>
      <c r="I71" s="2">
        <f t="shared" si="17"/>
        <v>150952.33126265177</v>
      </c>
      <c r="J71" s="2">
        <f t="shared" si="18"/>
        <v>76482.51450641024</v>
      </c>
      <c r="K71" s="2">
        <f t="shared" si="19"/>
        <v>80507.910006747625</v>
      </c>
      <c r="L71" s="2">
        <f t="shared" si="20"/>
        <v>307942.75577580964</v>
      </c>
    </row>
    <row r="72" spans="1:18" s="3" customFormat="1" ht="12" x14ac:dyDescent="0.2">
      <c r="A72" s="6" t="s">
        <v>32</v>
      </c>
      <c r="B72" s="8">
        <v>11</v>
      </c>
      <c r="C72" s="8" t="s">
        <v>38</v>
      </c>
      <c r="D72" s="2">
        <f t="shared" ref="D72:D75" si="21">+D23</f>
        <v>412664.71753050009</v>
      </c>
      <c r="E72" s="2">
        <f t="shared" ref="E72:F75" si="22">+F23</f>
        <v>379841.91493641603</v>
      </c>
      <c r="F72" s="2">
        <f t="shared" si="22"/>
        <v>22504.876084345193</v>
      </c>
      <c r="G72" s="2">
        <f t="shared" ref="G72:G75" si="23">+J23</f>
        <v>35499.998999999996</v>
      </c>
      <c r="H72" s="2">
        <f t="shared" si="16"/>
        <v>850511.50755126122</v>
      </c>
      <c r="I72" s="2">
        <f t="shared" si="17"/>
        <v>127576.72613268917</v>
      </c>
      <c r="J72" s="2">
        <f t="shared" si="18"/>
        <v>64638.874573895853</v>
      </c>
      <c r="K72" s="2">
        <f t="shared" si="19"/>
        <v>68040.920604100902</v>
      </c>
      <c r="L72" s="2">
        <f t="shared" si="20"/>
        <v>260256.5213106859</v>
      </c>
    </row>
    <row r="73" spans="1:18" s="3" customFormat="1" ht="12" x14ac:dyDescent="0.2">
      <c r="A73" s="6" t="s">
        <v>33</v>
      </c>
      <c r="B73" s="8">
        <v>12</v>
      </c>
      <c r="C73" s="8" t="s">
        <v>38</v>
      </c>
      <c r="D73" s="2">
        <f t="shared" si="21"/>
        <v>382097</v>
      </c>
      <c r="E73" s="2">
        <f t="shared" si="22"/>
        <v>280371</v>
      </c>
      <c r="F73" s="2">
        <f t="shared" si="22"/>
        <v>83748</v>
      </c>
      <c r="G73" s="2">
        <f t="shared" si="23"/>
        <v>58650</v>
      </c>
      <c r="H73" s="2">
        <f t="shared" si="16"/>
        <v>804866</v>
      </c>
      <c r="I73" s="2">
        <f t="shared" si="17"/>
        <v>120729.9</v>
      </c>
      <c r="J73" s="2">
        <f t="shared" si="18"/>
        <v>61169.815999999999</v>
      </c>
      <c r="K73" s="2">
        <f t="shared" si="19"/>
        <v>64389.279999999999</v>
      </c>
      <c r="L73" s="2">
        <f t="shared" si="20"/>
        <v>246288.99599999998</v>
      </c>
    </row>
    <row r="74" spans="1:18" s="3" customFormat="1" ht="12" x14ac:dyDescent="0.2">
      <c r="A74" s="6" t="s">
        <v>33</v>
      </c>
      <c r="B74" s="8">
        <v>13</v>
      </c>
      <c r="C74" s="8" t="s">
        <v>38</v>
      </c>
      <c r="D74" s="2">
        <f t="shared" si="21"/>
        <v>353780.27774638752</v>
      </c>
      <c r="E74" s="2">
        <f t="shared" si="22"/>
        <v>208638</v>
      </c>
      <c r="F74" s="2">
        <f t="shared" si="22"/>
        <v>81273</v>
      </c>
      <c r="G74" s="2">
        <f t="shared" si="23"/>
        <v>58650</v>
      </c>
      <c r="H74" s="2">
        <f t="shared" si="16"/>
        <v>702341.27774638752</v>
      </c>
      <c r="I74" s="2">
        <f t="shared" si="17"/>
        <v>105351.19166195813</v>
      </c>
      <c r="J74" s="2">
        <f t="shared" si="18"/>
        <v>53377.937108725448</v>
      </c>
      <c r="K74" s="2">
        <f t="shared" si="19"/>
        <v>56187.302219711004</v>
      </c>
      <c r="L74" s="2">
        <f t="shared" si="20"/>
        <v>214916.43099039458</v>
      </c>
    </row>
    <row r="75" spans="1:18" s="3" customFormat="1" ht="12" x14ac:dyDescent="0.2">
      <c r="A75" s="6" t="s">
        <v>40</v>
      </c>
      <c r="B75" s="8">
        <v>14</v>
      </c>
      <c r="C75" s="8" t="s">
        <v>38</v>
      </c>
      <c r="D75" s="2">
        <f t="shared" si="21"/>
        <v>327520.75901602115</v>
      </c>
      <c r="E75" s="2">
        <f t="shared" si="22"/>
        <v>157601</v>
      </c>
      <c r="F75" s="2">
        <f t="shared" si="22"/>
        <v>80622.046153987016</v>
      </c>
      <c r="G75" s="2">
        <f t="shared" si="23"/>
        <v>58650</v>
      </c>
      <c r="H75" s="2">
        <f t="shared" si="16"/>
        <v>624393.80517000821</v>
      </c>
      <c r="I75" s="2">
        <f t="shared" si="17"/>
        <v>93659.070775501226</v>
      </c>
      <c r="J75" s="2">
        <f t="shared" si="18"/>
        <v>47453.929192920623</v>
      </c>
      <c r="K75" s="2">
        <f t="shared" si="19"/>
        <v>49951.504413600662</v>
      </c>
      <c r="L75" s="2">
        <f t="shared" si="20"/>
        <v>191064.50438202251</v>
      </c>
    </row>
    <row r="76" spans="1:18" s="3" customFormat="1" ht="12" x14ac:dyDescent="0.2"/>
    <row r="77" spans="1:18" x14ac:dyDescent="0.25">
      <c r="A77" s="3"/>
      <c r="B77" s="10"/>
      <c r="C77" s="1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x14ac:dyDescent="0.25">
      <c r="A78" s="3"/>
      <c r="B78" s="10"/>
      <c r="C78" s="1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25">
      <c r="A79" s="3"/>
      <c r="B79" s="10"/>
      <c r="C79" s="1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25">
      <c r="A80" s="3"/>
      <c r="B80" s="10"/>
      <c r="C80" s="1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25">
      <c r="A81" s="3"/>
      <c r="B81" s="10"/>
      <c r="C81" s="1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25">
      <c r="A82" s="3"/>
      <c r="B82" s="23"/>
      <c r="C82" s="1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x14ac:dyDescent="0.25">
      <c r="A83" s="1"/>
      <c r="B83" s="10"/>
      <c r="C83" s="2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3"/>
      <c r="B84" s="23"/>
      <c r="C84" s="1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</sheetData>
  <mergeCells count="7">
    <mergeCell ref="A58:J58"/>
    <mergeCell ref="A59:J59"/>
    <mergeCell ref="A6:R6"/>
    <mergeCell ref="A9:C9"/>
    <mergeCell ref="A28:F28"/>
    <mergeCell ref="A40:B40"/>
    <mergeCell ref="A57:J57"/>
  </mergeCells>
  <pageMargins left="0.7" right="0.7" top="0.75" bottom="0.75" header="0.3" footer="0.3"/>
  <pageSetup paperSize="14" scale="4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BA179-BA9A-4C62-A444-264950780E82}">
  <sheetPr>
    <pageSetUpPr fitToPage="1"/>
  </sheetPr>
  <dimension ref="A1:U84"/>
  <sheetViews>
    <sheetView tabSelected="1" workbookViewId="0">
      <selection activeCell="A61" sqref="A61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5" width="12.85546875" customWidth="1"/>
    <col min="16" max="16" width="13.28515625" customWidth="1"/>
    <col min="17" max="17" width="2.140625" customWidth="1"/>
  </cols>
  <sheetData>
    <row r="1" spans="1:21" s="3" customFormat="1" ht="12" x14ac:dyDescent="0.2">
      <c r="A1" s="3" t="s">
        <v>20</v>
      </c>
    </row>
    <row r="2" spans="1:21" s="3" customFormat="1" ht="12" x14ac:dyDescent="0.2">
      <c r="A2" s="3" t="s">
        <v>61</v>
      </c>
    </row>
    <row r="3" spans="1:21" s="3" customFormat="1" ht="12" x14ac:dyDescent="0.2">
      <c r="A3" s="3" t="s">
        <v>62</v>
      </c>
    </row>
    <row r="4" spans="1:21" s="3" customFormat="1" ht="12" x14ac:dyDescent="0.2">
      <c r="A4" s="3" t="s">
        <v>21</v>
      </c>
    </row>
    <row r="5" spans="1:21" s="1" customFormat="1" ht="12" x14ac:dyDescent="0.2"/>
    <row r="6" spans="1:21" s="1" customFormat="1" ht="26.25" customHeight="1" x14ac:dyDescent="0.2">
      <c r="A6" s="34" t="s">
        <v>74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21" x14ac:dyDescent="0.25">
      <c r="A7" s="3" t="s">
        <v>72</v>
      </c>
    </row>
    <row r="9" spans="1:21" x14ac:dyDescent="0.25">
      <c r="A9" s="36" t="s">
        <v>34</v>
      </c>
      <c r="B9" s="38"/>
      <c r="C9" s="37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1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 t="s">
        <v>71</v>
      </c>
      <c r="P10" s="13" t="s">
        <v>11</v>
      </c>
      <c r="Q10" s="20"/>
      <c r="R10" s="13" t="s">
        <v>55</v>
      </c>
      <c r="S10" s="13" t="s">
        <v>54</v>
      </c>
      <c r="T10" s="13" t="s">
        <v>56</v>
      </c>
      <c r="U10" s="14" t="s">
        <v>73</v>
      </c>
    </row>
    <row r="11" spans="1:21" x14ac:dyDescent="0.25">
      <c r="A11" s="6" t="s">
        <v>25</v>
      </c>
      <c r="B11" s="8">
        <v>1</v>
      </c>
      <c r="C11" s="8" t="s">
        <v>52</v>
      </c>
      <c r="D11" s="26">
        <v>778796</v>
      </c>
      <c r="E11" s="26">
        <v>167441</v>
      </c>
      <c r="F11" s="26">
        <v>2892554</v>
      </c>
      <c r="G11" s="26">
        <v>24075</v>
      </c>
      <c r="H11" s="26">
        <v>117120</v>
      </c>
      <c r="I11" s="26">
        <v>258534</v>
      </c>
      <c r="J11" s="26">
        <v>0</v>
      </c>
      <c r="K11" s="26">
        <v>3671350</v>
      </c>
      <c r="L11" s="26">
        <v>0</v>
      </c>
      <c r="M11" s="26">
        <v>0</v>
      </c>
      <c r="N11" s="26">
        <v>0</v>
      </c>
      <c r="O11" s="39">
        <v>0</v>
      </c>
      <c r="P11" s="26">
        <v>7909870</v>
      </c>
      <c r="Q11" s="1"/>
      <c r="R11" s="5">
        <v>0</v>
      </c>
      <c r="S11" s="5">
        <v>0</v>
      </c>
      <c r="T11" s="5">
        <v>0</v>
      </c>
      <c r="U11" s="5">
        <f>+D11*2/100</f>
        <v>15575.92</v>
      </c>
    </row>
    <row r="12" spans="1:21" x14ac:dyDescent="0.25">
      <c r="A12" s="6" t="s">
        <v>26</v>
      </c>
      <c r="B12" s="8">
        <v>3</v>
      </c>
      <c r="C12" s="8" t="s">
        <v>52</v>
      </c>
      <c r="D12" s="26">
        <v>776100</v>
      </c>
      <c r="E12" s="26">
        <v>166862</v>
      </c>
      <c r="F12" s="26">
        <v>2281945</v>
      </c>
      <c r="G12" s="26">
        <v>24075</v>
      </c>
      <c r="H12" s="26">
        <v>121311</v>
      </c>
      <c r="I12" s="26">
        <v>266660</v>
      </c>
      <c r="J12" s="26">
        <v>33025</v>
      </c>
      <c r="K12" s="26">
        <v>0</v>
      </c>
      <c r="L12" s="26">
        <v>917414</v>
      </c>
      <c r="M12" s="26">
        <v>611609</v>
      </c>
      <c r="N12" s="26">
        <v>0</v>
      </c>
      <c r="O12" s="39">
        <v>0</v>
      </c>
      <c r="P12" s="26">
        <v>5199001</v>
      </c>
      <c r="Q12" s="1"/>
      <c r="R12" s="5">
        <v>20118.71710526316</v>
      </c>
      <c r="S12" s="5">
        <v>24142.46052631579</v>
      </c>
      <c r="T12" s="5">
        <v>8047.4868421052633</v>
      </c>
      <c r="U12" s="5">
        <f t="shared" ref="U12:U26" si="0">+D12*2/100</f>
        <v>15522</v>
      </c>
    </row>
    <row r="13" spans="1:21" x14ac:dyDescent="0.25">
      <c r="A13" s="6" t="s">
        <v>27</v>
      </c>
      <c r="B13" s="8">
        <v>3</v>
      </c>
      <c r="C13" s="8" t="s">
        <v>52</v>
      </c>
      <c r="D13" s="26">
        <v>776100</v>
      </c>
      <c r="E13" s="26">
        <v>166862</v>
      </c>
      <c r="F13" s="26">
        <v>2281945</v>
      </c>
      <c r="G13" s="26">
        <v>24075</v>
      </c>
      <c r="H13" s="26">
        <v>121311</v>
      </c>
      <c r="I13" s="26">
        <v>266660</v>
      </c>
      <c r="J13" s="26">
        <v>33025</v>
      </c>
      <c r="K13" s="26">
        <v>0</v>
      </c>
      <c r="L13" s="26">
        <v>0</v>
      </c>
      <c r="M13" s="26">
        <v>0</v>
      </c>
      <c r="N13" s="26">
        <v>620886</v>
      </c>
      <c r="O13" s="39">
        <v>0</v>
      </c>
      <c r="P13" s="26">
        <v>4290864</v>
      </c>
      <c r="Q13" s="1"/>
      <c r="R13" s="5">
        <v>19382.730263157893</v>
      </c>
      <c r="S13" s="5">
        <v>23259.276315789473</v>
      </c>
      <c r="T13" s="5">
        <v>7753.0921052631575</v>
      </c>
      <c r="U13" s="5">
        <f t="shared" si="0"/>
        <v>15522</v>
      </c>
    </row>
    <row r="14" spans="1:21" x14ac:dyDescent="0.25">
      <c r="A14" s="6" t="s">
        <v>27</v>
      </c>
      <c r="B14" s="8">
        <v>4</v>
      </c>
      <c r="C14" s="8" t="s">
        <v>52</v>
      </c>
      <c r="D14" s="26">
        <v>732190</v>
      </c>
      <c r="E14" s="26">
        <v>157421</v>
      </c>
      <c r="F14" s="26">
        <v>2213985</v>
      </c>
      <c r="G14" s="26">
        <v>24075</v>
      </c>
      <c r="H14" s="26">
        <v>124517</v>
      </c>
      <c r="I14" s="26">
        <v>272863</v>
      </c>
      <c r="J14" s="26">
        <v>33025</v>
      </c>
      <c r="K14" s="26">
        <v>0</v>
      </c>
      <c r="L14" s="26">
        <v>0</v>
      </c>
      <c r="M14" s="26">
        <v>0</v>
      </c>
      <c r="N14" s="26">
        <v>585747</v>
      </c>
      <c r="O14" s="39">
        <v>0</v>
      </c>
      <c r="P14" s="26">
        <v>4143823</v>
      </c>
      <c r="Q14" s="1"/>
      <c r="R14" s="5">
        <v>17063.407894736843</v>
      </c>
      <c r="S14" s="5">
        <v>20476.089473684209</v>
      </c>
      <c r="T14" s="5">
        <v>6825.363157894737</v>
      </c>
      <c r="U14" s="5">
        <f t="shared" si="0"/>
        <v>14643.8</v>
      </c>
    </row>
    <row r="15" spans="1:21" x14ac:dyDescent="0.25">
      <c r="A15" s="6" t="s">
        <v>28</v>
      </c>
      <c r="B15" s="8">
        <v>5</v>
      </c>
      <c r="C15" s="8" t="s">
        <v>52</v>
      </c>
      <c r="D15" s="26">
        <v>690771</v>
      </c>
      <c r="E15" s="26">
        <v>148516</v>
      </c>
      <c r="F15" s="26">
        <v>1902867</v>
      </c>
      <c r="G15" s="26">
        <v>24075</v>
      </c>
      <c r="H15" s="26">
        <v>127774</v>
      </c>
      <c r="I15" s="26">
        <v>279091</v>
      </c>
      <c r="J15" s="26">
        <v>33025</v>
      </c>
      <c r="K15" s="26">
        <v>0</v>
      </c>
      <c r="L15" s="26">
        <v>0</v>
      </c>
      <c r="M15" s="26">
        <v>0</v>
      </c>
      <c r="N15" s="26">
        <v>583850</v>
      </c>
      <c r="O15" s="39">
        <v>0</v>
      </c>
      <c r="P15" s="26">
        <v>3789969</v>
      </c>
      <c r="Q15" s="1"/>
      <c r="R15" s="5">
        <v>15068.183129027369</v>
      </c>
      <c r="S15" s="5">
        <v>18081.819754832846</v>
      </c>
      <c r="T15" s="5">
        <v>6027.2732516109481</v>
      </c>
      <c r="U15" s="5">
        <f t="shared" si="0"/>
        <v>13815.42</v>
      </c>
    </row>
    <row r="16" spans="1:21" x14ac:dyDescent="0.25">
      <c r="A16" s="6" t="s">
        <v>28</v>
      </c>
      <c r="B16" s="8">
        <v>6</v>
      </c>
      <c r="C16" s="8" t="s">
        <v>52</v>
      </c>
      <c r="D16" s="26">
        <v>660464.79561216</v>
      </c>
      <c r="E16" s="26">
        <v>141999.93105661441</v>
      </c>
      <c r="F16" s="26">
        <v>1629899.0400000003</v>
      </c>
      <c r="G16" s="26">
        <v>24401.440000000002</v>
      </c>
      <c r="H16" s="26">
        <v>120495.648</v>
      </c>
      <c r="I16" s="26">
        <v>316193.87052288</v>
      </c>
      <c r="J16" s="26">
        <v>38493.249759999999</v>
      </c>
      <c r="K16" s="26">
        <v>0</v>
      </c>
      <c r="L16" s="26">
        <v>0</v>
      </c>
      <c r="M16" s="26">
        <v>0</v>
      </c>
      <c r="N16" s="26">
        <v>528366.72000000009</v>
      </c>
      <c r="O16" s="26">
        <v>0</v>
      </c>
      <c r="P16" s="26">
        <v>3460314.6949516549</v>
      </c>
      <c r="Q16" s="1"/>
      <c r="R16" s="5">
        <v>15068.183129027369</v>
      </c>
      <c r="S16" s="5">
        <v>18081.819754832846</v>
      </c>
      <c r="T16" s="5">
        <v>6027.2732516109481</v>
      </c>
      <c r="U16" s="5">
        <f t="shared" si="0"/>
        <v>13209.2959122432</v>
      </c>
    </row>
    <row r="17" spans="1:21" x14ac:dyDescent="0.25">
      <c r="A17" s="6" t="s">
        <v>28</v>
      </c>
      <c r="B17" s="8">
        <v>7</v>
      </c>
      <c r="C17" s="8" t="s">
        <v>52</v>
      </c>
      <c r="D17" s="26">
        <v>617191.77930370718</v>
      </c>
      <c r="E17" s="26">
        <v>132696.23255029705</v>
      </c>
      <c r="F17" s="26">
        <v>1239180.3822719494</v>
      </c>
      <c r="G17" s="26">
        <v>24738.560000000001</v>
      </c>
      <c r="H17" s="26">
        <v>91106.400000000009</v>
      </c>
      <c r="I17" s="26">
        <v>221047.68000000002</v>
      </c>
      <c r="J17" s="26">
        <v>39024.160000000003</v>
      </c>
      <c r="K17" s="26">
        <v>0</v>
      </c>
      <c r="L17" s="26">
        <v>0</v>
      </c>
      <c r="M17" s="26">
        <v>0</v>
      </c>
      <c r="N17" s="26">
        <v>488772.48000000004</v>
      </c>
      <c r="O17" s="26">
        <v>0</v>
      </c>
      <c r="P17" s="26">
        <v>2853757.674125954</v>
      </c>
      <c r="Q17" s="1"/>
      <c r="R17" s="5">
        <v>12212.974747208267</v>
      </c>
      <c r="S17" s="5">
        <v>14655.569696649922</v>
      </c>
      <c r="T17" s="5">
        <v>4885.1898988833073</v>
      </c>
      <c r="U17" s="5">
        <f t="shared" si="0"/>
        <v>12343.835586074143</v>
      </c>
    </row>
    <row r="18" spans="1:21" x14ac:dyDescent="0.25">
      <c r="A18" s="6" t="s">
        <v>28</v>
      </c>
      <c r="B18" s="8">
        <v>8</v>
      </c>
      <c r="C18" s="8" t="s">
        <v>52</v>
      </c>
      <c r="D18" s="26">
        <v>582196.16</v>
      </c>
      <c r="E18" s="26">
        <v>125172.1744</v>
      </c>
      <c r="F18" s="26">
        <v>969367.84000000008</v>
      </c>
      <c r="G18" s="26">
        <v>25205.461214466617</v>
      </c>
      <c r="H18" s="26">
        <v>70823.200000000012</v>
      </c>
      <c r="I18" s="26">
        <v>171782.62481881207</v>
      </c>
      <c r="J18" s="26">
        <v>39759.998879999999</v>
      </c>
      <c r="K18" s="26">
        <v>0</v>
      </c>
      <c r="L18" s="26">
        <v>0</v>
      </c>
      <c r="M18" s="26">
        <v>0</v>
      </c>
      <c r="N18" s="26">
        <v>446636.30245647411</v>
      </c>
      <c r="O18" s="26">
        <v>0</v>
      </c>
      <c r="P18" s="26">
        <v>2430943.7617697529</v>
      </c>
      <c r="Q18" s="1"/>
      <c r="R18" s="5">
        <v>10207.657894736842</v>
      </c>
      <c r="S18" s="5">
        <v>12249.189473684211</v>
      </c>
      <c r="T18" s="5">
        <v>4083.0631578947368</v>
      </c>
      <c r="U18" s="5">
        <f t="shared" si="0"/>
        <v>11643.923200000001</v>
      </c>
    </row>
    <row r="19" spans="1:21" x14ac:dyDescent="0.25">
      <c r="A19" s="6" t="s">
        <v>65</v>
      </c>
      <c r="B19" s="8">
        <v>9</v>
      </c>
      <c r="C19" s="8" t="s">
        <v>52</v>
      </c>
      <c r="D19" s="26">
        <v>539016.24293176329</v>
      </c>
      <c r="E19" s="26">
        <v>115888.4922303291</v>
      </c>
      <c r="F19" s="26">
        <v>744842.56</v>
      </c>
      <c r="G19" s="26">
        <v>25205.461214466617</v>
      </c>
      <c r="H19" s="26">
        <v>53985.562200156426</v>
      </c>
      <c r="I19" s="26">
        <v>130968.32000000001</v>
      </c>
      <c r="J19" s="26">
        <v>39759.998879999999</v>
      </c>
      <c r="K19" s="26">
        <v>0</v>
      </c>
      <c r="L19" s="26">
        <v>0</v>
      </c>
      <c r="M19" s="26">
        <v>0</v>
      </c>
      <c r="N19" s="26">
        <v>404187.03312623996</v>
      </c>
      <c r="O19" s="26">
        <v>0</v>
      </c>
      <c r="P19" s="26">
        <v>2053853.6705829557</v>
      </c>
      <c r="Q19" s="1"/>
      <c r="R19" s="5">
        <v>8446.4394929721275</v>
      </c>
      <c r="S19" s="5">
        <v>10135.727391566552</v>
      </c>
      <c r="T19" s="5">
        <v>3378.5757971888506</v>
      </c>
      <c r="U19" s="5">
        <f t="shared" si="0"/>
        <v>10780.324858635266</v>
      </c>
    </row>
    <row r="20" spans="1:21" x14ac:dyDescent="0.25">
      <c r="A20" s="6" t="s">
        <v>65</v>
      </c>
      <c r="B20" s="8">
        <v>10</v>
      </c>
      <c r="C20" s="8" t="s">
        <v>52</v>
      </c>
      <c r="D20" s="26">
        <v>499126.88000000006</v>
      </c>
      <c r="E20" s="26">
        <v>107312.27920000002</v>
      </c>
      <c r="F20" s="26">
        <v>563018.4</v>
      </c>
      <c r="G20" s="26">
        <v>25205.461214466617</v>
      </c>
      <c r="H20" s="26">
        <v>40374.779232635236</v>
      </c>
      <c r="I20" s="26">
        <v>97879.205920983557</v>
      </c>
      <c r="J20" s="26">
        <v>39759.998879999999</v>
      </c>
      <c r="K20" s="26">
        <v>0</v>
      </c>
      <c r="L20" s="26">
        <v>0</v>
      </c>
      <c r="M20" s="26">
        <v>0</v>
      </c>
      <c r="N20" s="26">
        <v>365774.08000000002</v>
      </c>
      <c r="O20" s="26">
        <v>0</v>
      </c>
      <c r="P20" s="26">
        <v>1738451.0844480856</v>
      </c>
      <c r="Q20" s="1"/>
      <c r="R20" s="5">
        <v>6987.797894736842</v>
      </c>
      <c r="S20" s="5">
        <v>8385.3574736842111</v>
      </c>
      <c r="T20" s="5">
        <v>2795.1191578947369</v>
      </c>
      <c r="U20" s="5">
        <f t="shared" si="0"/>
        <v>9982.5376000000015</v>
      </c>
    </row>
    <row r="21" spans="1:21" x14ac:dyDescent="0.25">
      <c r="A21" s="6" t="s">
        <v>65</v>
      </c>
      <c r="B21" s="8">
        <v>11</v>
      </c>
      <c r="C21" s="8" t="s">
        <v>52</v>
      </c>
      <c r="D21" s="26">
        <v>462184.48363416013</v>
      </c>
      <c r="E21" s="26">
        <v>99369.66398134442</v>
      </c>
      <c r="F21" s="26">
        <v>425422.94472878601</v>
      </c>
      <c r="G21" s="26">
        <v>25205.461214466617</v>
      </c>
      <c r="H21" s="26">
        <v>30055.200000000004</v>
      </c>
      <c r="I21" s="26">
        <v>72953.99603383911</v>
      </c>
      <c r="J21" s="26">
        <v>39759.998879999999</v>
      </c>
      <c r="K21" s="26">
        <v>0</v>
      </c>
      <c r="L21" s="26">
        <v>0</v>
      </c>
      <c r="M21" s="26">
        <v>0</v>
      </c>
      <c r="N21" s="26">
        <v>331023.77495823998</v>
      </c>
      <c r="O21" s="26">
        <v>0</v>
      </c>
      <c r="P21" s="26">
        <v>1485975.5234308364</v>
      </c>
      <c r="Q21" s="1"/>
      <c r="R21" s="5">
        <v>5839.5225550193827</v>
      </c>
      <c r="S21" s="5">
        <v>7007.4270660232587</v>
      </c>
      <c r="T21" s="5">
        <v>2335.8090220077529</v>
      </c>
      <c r="U21" s="5">
        <f t="shared" si="0"/>
        <v>9243.6896726832019</v>
      </c>
    </row>
    <row r="22" spans="1:21" x14ac:dyDescent="0.25">
      <c r="A22" s="6" t="s">
        <v>65</v>
      </c>
      <c r="B22" s="8">
        <v>12</v>
      </c>
      <c r="C22" s="8" t="s">
        <v>52</v>
      </c>
      <c r="D22" s="26">
        <v>427948.64</v>
      </c>
      <c r="E22" s="26">
        <v>92008.957600000009</v>
      </c>
      <c r="F22" s="26">
        <v>314015.52</v>
      </c>
      <c r="G22" s="26">
        <v>93797.760000000009</v>
      </c>
      <c r="H22" s="26">
        <v>24006.080000000002</v>
      </c>
      <c r="I22" s="26">
        <v>61699.680000000008</v>
      </c>
      <c r="J22" s="26">
        <v>65688</v>
      </c>
      <c r="K22" s="26">
        <v>0</v>
      </c>
      <c r="L22" s="26">
        <v>0</v>
      </c>
      <c r="M22" s="26">
        <v>0</v>
      </c>
      <c r="N22" s="26">
        <v>299567.52</v>
      </c>
      <c r="O22" s="26">
        <v>0</v>
      </c>
      <c r="P22" s="26">
        <v>1378732.1576</v>
      </c>
      <c r="Q22" s="1"/>
      <c r="R22" s="5">
        <v>4881.3431578947366</v>
      </c>
      <c r="S22" s="5">
        <v>5857.6117894736844</v>
      </c>
      <c r="T22" s="5">
        <v>1952.5372631578948</v>
      </c>
      <c r="U22" s="5">
        <f t="shared" si="0"/>
        <v>8558.9727999999996</v>
      </c>
    </row>
    <row r="23" spans="1:21" x14ac:dyDescent="0.25">
      <c r="A23" s="6" t="s">
        <v>33</v>
      </c>
      <c r="B23" s="8">
        <v>11</v>
      </c>
      <c r="C23" s="8" t="s">
        <v>52</v>
      </c>
      <c r="D23" s="26">
        <v>462184.48363416013</v>
      </c>
      <c r="E23" s="26">
        <v>99369.66398134442</v>
      </c>
      <c r="F23" s="26">
        <v>425422.94472878601</v>
      </c>
      <c r="G23" s="26">
        <v>25205.461214466617</v>
      </c>
      <c r="H23" s="26">
        <v>30055.200000000004</v>
      </c>
      <c r="I23" s="26">
        <v>72953.99603383911</v>
      </c>
      <c r="J23" s="26">
        <v>39759.998879999999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1154951.7484725963</v>
      </c>
      <c r="Q23" s="1"/>
      <c r="R23" s="5">
        <v>5839.5225550193827</v>
      </c>
      <c r="S23" s="5">
        <v>7007.4270660232587</v>
      </c>
      <c r="T23" s="5">
        <v>2335.8090220077529</v>
      </c>
      <c r="U23" s="5">
        <f t="shared" si="0"/>
        <v>9243.6896726832019</v>
      </c>
    </row>
    <row r="24" spans="1:21" x14ac:dyDescent="0.25">
      <c r="A24" s="6" t="s">
        <v>33</v>
      </c>
      <c r="B24" s="8">
        <v>12</v>
      </c>
      <c r="C24" s="8" t="s">
        <v>52</v>
      </c>
      <c r="D24" s="26">
        <v>427948.64</v>
      </c>
      <c r="E24" s="26">
        <v>92008.957600000009</v>
      </c>
      <c r="F24" s="26">
        <v>314015.52</v>
      </c>
      <c r="G24" s="26">
        <v>93797.760000000009</v>
      </c>
      <c r="H24" s="26">
        <v>24006.080000000002</v>
      </c>
      <c r="I24" s="26">
        <v>61699.680000000008</v>
      </c>
      <c r="J24" s="26">
        <v>65688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1079164.6376</v>
      </c>
      <c r="Q24" s="1"/>
      <c r="R24" s="5">
        <v>4881.3431578947366</v>
      </c>
      <c r="S24" s="5">
        <v>5857.6117894736844</v>
      </c>
      <c r="T24" s="5">
        <v>1952.5372631578948</v>
      </c>
      <c r="U24" s="5">
        <f t="shared" si="0"/>
        <v>8558.9727999999996</v>
      </c>
    </row>
    <row r="25" spans="1:21" x14ac:dyDescent="0.25">
      <c r="A25" s="6" t="s">
        <v>33</v>
      </c>
      <c r="B25" s="8">
        <v>13</v>
      </c>
      <c r="C25" s="8" t="s">
        <v>52</v>
      </c>
      <c r="D25" s="26">
        <v>396233.91107595409</v>
      </c>
      <c r="E25" s="26">
        <v>85190.290881330133</v>
      </c>
      <c r="F25" s="26">
        <v>233674.56000000003</v>
      </c>
      <c r="G25" s="26">
        <v>91025.760000000009</v>
      </c>
      <c r="H25" s="26">
        <v>17322.677706674785</v>
      </c>
      <c r="I25" s="26">
        <v>45551.520000000004</v>
      </c>
      <c r="J25" s="26">
        <v>65688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934686.71966395911</v>
      </c>
      <c r="Q25" s="1"/>
      <c r="R25" s="5">
        <v>4144.1346781312777</v>
      </c>
      <c r="S25" s="5">
        <v>4972.9616137575331</v>
      </c>
      <c r="T25" s="5">
        <v>1657.653871252511</v>
      </c>
      <c r="U25" s="5">
        <f t="shared" si="0"/>
        <v>7924.6782215190815</v>
      </c>
    </row>
    <row r="26" spans="1:21" x14ac:dyDescent="0.25">
      <c r="A26" s="6" t="s">
        <v>33</v>
      </c>
      <c r="B26" s="8">
        <v>14</v>
      </c>
      <c r="C26" s="8" t="s">
        <v>52</v>
      </c>
      <c r="D26" s="26">
        <v>366823.2500979437</v>
      </c>
      <c r="E26" s="26">
        <v>78866.998771057886</v>
      </c>
      <c r="F26" s="26">
        <v>176513.12000000002</v>
      </c>
      <c r="G26" s="26">
        <v>90296.691692465465</v>
      </c>
      <c r="H26" s="26">
        <v>12806.080000000002</v>
      </c>
      <c r="I26" s="26">
        <v>34345.920000000006</v>
      </c>
      <c r="J26" s="26">
        <v>65688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825340.06056146708</v>
      </c>
      <c r="Q26" s="1"/>
      <c r="R26" s="5">
        <v>3574.581382223314</v>
      </c>
      <c r="S26" s="5">
        <v>4289.4976586679768</v>
      </c>
      <c r="T26" s="5">
        <v>1429.8325528893256</v>
      </c>
      <c r="U26" s="5">
        <f t="shared" si="0"/>
        <v>7336.4650019588744</v>
      </c>
    </row>
    <row r="27" spans="1:21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1" x14ac:dyDescent="0.25">
      <c r="A28" s="36"/>
      <c r="B28" s="38"/>
      <c r="C28" s="38"/>
      <c r="D28" s="38"/>
      <c r="E28" s="38"/>
      <c r="F28" s="37"/>
      <c r="G28" s="1"/>
      <c r="H28" s="1"/>
      <c r="I28" s="1"/>
      <c r="J28" s="1"/>
      <c r="K28" s="1"/>
      <c r="L28" s="1"/>
      <c r="M28" s="1"/>
      <c r="N28" s="1"/>
      <c r="O28" s="1"/>
      <c r="P28" s="22"/>
      <c r="Q28" s="1"/>
      <c r="R28" s="1"/>
    </row>
    <row r="29" spans="1:21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11</v>
      </c>
      <c r="M29" s="20"/>
      <c r="N29" s="20"/>
      <c r="O29" s="20"/>
      <c r="P29" s="20"/>
      <c r="Q29" s="20"/>
      <c r="R29" s="20"/>
    </row>
    <row r="30" spans="1:21" x14ac:dyDescent="0.25">
      <c r="A30" s="6" t="s">
        <v>53</v>
      </c>
      <c r="B30" s="8">
        <v>8</v>
      </c>
      <c r="C30" s="8" t="s">
        <v>52</v>
      </c>
      <c r="D30" s="26">
        <v>582196.16</v>
      </c>
      <c r="E30" s="26">
        <v>125172.1744</v>
      </c>
      <c r="F30" s="26">
        <v>969367.84000000008</v>
      </c>
      <c r="G30" s="26">
        <v>25205.461214466617</v>
      </c>
      <c r="H30" s="26">
        <v>70823.200000000012</v>
      </c>
      <c r="I30" s="26">
        <v>171782.62481881207</v>
      </c>
      <c r="J30" s="26">
        <v>39759.998879999999</v>
      </c>
      <c r="K30" s="26">
        <v>223319.04000000001</v>
      </c>
      <c r="L30" s="26">
        <v>2207626.4993132791</v>
      </c>
      <c r="M30" s="1"/>
      <c r="N30" s="1"/>
      <c r="O30" s="1"/>
      <c r="P30" s="1"/>
      <c r="Q30" s="1"/>
      <c r="R30" s="1"/>
    </row>
    <row r="31" spans="1:21" x14ac:dyDescent="0.25">
      <c r="A31" s="6" t="s">
        <v>53</v>
      </c>
      <c r="B31" s="8">
        <v>9</v>
      </c>
      <c r="C31" s="8" t="s">
        <v>52</v>
      </c>
      <c r="D31" s="26">
        <v>539016.24293176329</v>
      </c>
      <c r="E31" s="26">
        <v>115888.4922303291</v>
      </c>
      <c r="F31" s="26">
        <v>744842.56</v>
      </c>
      <c r="G31" s="26">
        <v>25205.461214466617</v>
      </c>
      <c r="H31" s="26">
        <v>53985.562200156426</v>
      </c>
      <c r="I31" s="26">
        <v>130968.32000000001</v>
      </c>
      <c r="J31" s="26">
        <v>39759.998879999999</v>
      </c>
      <c r="K31" s="26">
        <v>202091.68000000002</v>
      </c>
      <c r="L31" s="26">
        <v>1851758.3174567157</v>
      </c>
      <c r="M31" s="1"/>
      <c r="N31" s="1"/>
      <c r="O31" s="1"/>
      <c r="P31" s="1"/>
      <c r="Q31" s="1"/>
      <c r="R31" s="1"/>
    </row>
    <row r="32" spans="1:21" x14ac:dyDescent="0.25">
      <c r="A32" s="6" t="s">
        <v>32</v>
      </c>
      <c r="B32" s="8">
        <v>10</v>
      </c>
      <c r="C32" s="8" t="s">
        <v>52</v>
      </c>
      <c r="D32" s="26">
        <v>499126.88000000006</v>
      </c>
      <c r="E32" s="26">
        <v>107312.27920000002</v>
      </c>
      <c r="F32" s="26">
        <v>563018.4</v>
      </c>
      <c r="G32" s="26">
        <v>25205.461214466617</v>
      </c>
      <c r="H32" s="26">
        <v>40374.779232635236</v>
      </c>
      <c r="I32" s="26">
        <v>97879.205920983557</v>
      </c>
      <c r="J32" s="26">
        <v>39759.998879999999</v>
      </c>
      <c r="K32" s="26">
        <v>182888.16</v>
      </c>
      <c r="L32" s="26">
        <v>1555565.1644480855</v>
      </c>
      <c r="M32" s="1"/>
      <c r="N32" s="1"/>
      <c r="O32" s="1"/>
      <c r="P32" s="1"/>
      <c r="Q32" s="1"/>
      <c r="R32" s="1"/>
    </row>
    <row r="33" spans="1:18" x14ac:dyDescent="0.25">
      <c r="A33" s="6" t="s">
        <v>32</v>
      </c>
      <c r="B33" s="8">
        <v>11</v>
      </c>
      <c r="C33" s="8" t="s">
        <v>52</v>
      </c>
      <c r="D33" s="26">
        <v>462184.48363416013</v>
      </c>
      <c r="E33" s="26">
        <v>99369.66398134442</v>
      </c>
      <c r="F33" s="26">
        <v>425422.94472878601</v>
      </c>
      <c r="G33" s="26">
        <v>25205.461214466617</v>
      </c>
      <c r="H33" s="26">
        <v>30055.200000000004</v>
      </c>
      <c r="I33" s="26">
        <v>72953.99603383911</v>
      </c>
      <c r="J33" s="26">
        <v>39759.998879999999</v>
      </c>
      <c r="K33" s="26">
        <v>165511.36000000002</v>
      </c>
      <c r="L33" s="26">
        <v>1320463.1084725964</v>
      </c>
      <c r="M33" s="1"/>
      <c r="N33" s="1"/>
      <c r="O33" s="1"/>
      <c r="P33" s="1"/>
      <c r="Q33" s="1"/>
      <c r="R33" s="1"/>
    </row>
    <row r="34" spans="1:18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11</v>
      </c>
      <c r="L37" s="20"/>
      <c r="M37" s="20"/>
      <c r="N37" s="20"/>
      <c r="O37" s="20"/>
      <c r="P37" s="20"/>
      <c r="Q37" s="20"/>
      <c r="R37" s="20"/>
    </row>
    <row r="38" spans="1:18" x14ac:dyDescent="0.25">
      <c r="A38" s="6" t="s">
        <v>41</v>
      </c>
      <c r="B38" s="8">
        <v>14</v>
      </c>
      <c r="C38" s="8" t="s">
        <v>52</v>
      </c>
      <c r="D38" s="26">
        <v>366823.2500979437</v>
      </c>
      <c r="E38" s="26">
        <v>73364.650019588749</v>
      </c>
      <c r="F38" s="26">
        <v>176513.12000000002</v>
      </c>
      <c r="G38" s="26">
        <v>90296.691692465465</v>
      </c>
      <c r="H38" s="26">
        <v>12806.080000000002</v>
      </c>
      <c r="I38" s="26">
        <v>34345.920000000006</v>
      </c>
      <c r="J38" s="26">
        <v>65688</v>
      </c>
      <c r="K38" s="26">
        <v>819837.71180999791</v>
      </c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36" t="s">
        <v>42</v>
      </c>
      <c r="B40" s="37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27" t="s">
        <v>50</v>
      </c>
      <c r="O41" s="19"/>
      <c r="P41" s="19"/>
      <c r="Q41" s="19"/>
      <c r="R41" s="19"/>
    </row>
    <row r="42" spans="1:18" x14ac:dyDescent="0.25">
      <c r="A42" s="7" t="s">
        <v>51</v>
      </c>
      <c r="B42" s="8">
        <v>33</v>
      </c>
      <c r="C42" s="8" t="s">
        <v>52</v>
      </c>
      <c r="D42" s="29">
        <v>204970.88312063998</v>
      </c>
      <c r="E42" s="29">
        <v>121188.90438144001</v>
      </c>
      <c r="F42" s="29">
        <v>24402.122680319997</v>
      </c>
      <c r="G42" s="29">
        <v>0</v>
      </c>
      <c r="H42" s="29">
        <v>71803.713139200001</v>
      </c>
      <c r="I42" s="29">
        <v>65590.586772480005</v>
      </c>
      <c r="J42" s="29">
        <v>375848.02886400005</v>
      </c>
      <c r="K42" s="29">
        <v>612499.02884351998</v>
      </c>
      <c r="L42" s="29">
        <v>358698.74600448</v>
      </c>
      <c r="M42" s="29">
        <v>420086.15937792003</v>
      </c>
      <c r="N42" s="2">
        <v>2255088.173184</v>
      </c>
      <c r="O42" s="32"/>
      <c r="P42" s="25"/>
      <c r="Q42" s="22"/>
      <c r="R42" s="1"/>
    </row>
    <row r="43" spans="1:18" x14ac:dyDescent="0.25">
      <c r="A43" s="7" t="s">
        <v>51</v>
      </c>
      <c r="B43" s="8">
        <v>11</v>
      </c>
      <c r="C43" s="8" t="s">
        <v>52</v>
      </c>
      <c r="D43" s="29">
        <v>68327.620462079998</v>
      </c>
      <c r="E43" s="29">
        <v>94035.37409279999</v>
      </c>
      <c r="F43" s="29">
        <v>24402.122680319997</v>
      </c>
      <c r="G43" s="29">
        <v>0</v>
      </c>
      <c r="H43" s="29">
        <v>26923.54758912</v>
      </c>
      <c r="I43" s="29">
        <v>13666.003223040003</v>
      </c>
      <c r="J43" s="29">
        <v>138214.81110528001</v>
      </c>
      <c r="K43" s="29">
        <v>204168.33932544</v>
      </c>
      <c r="L43" s="29">
        <v>119573.03635200001</v>
      </c>
      <c r="M43" s="29">
        <v>140029.51834368001</v>
      </c>
      <c r="N43" s="2">
        <v>829340.37317376002</v>
      </c>
      <c r="O43" s="32"/>
      <c r="P43" s="25"/>
      <c r="Q43" s="1"/>
      <c r="R43" s="1"/>
    </row>
    <row r="44" spans="1:18" x14ac:dyDescent="0.25">
      <c r="A44" s="7" t="s">
        <v>51</v>
      </c>
      <c r="B44" s="8">
        <v>44</v>
      </c>
      <c r="C44" s="8" t="s">
        <v>52</v>
      </c>
      <c r="D44" s="29">
        <v>273289.83360000001</v>
      </c>
      <c r="E44" s="29">
        <v>161582.48309076994</v>
      </c>
      <c r="F44" s="29">
        <v>24402.122680319997</v>
      </c>
      <c r="G44" s="29">
        <v>0</v>
      </c>
      <c r="H44" s="29">
        <v>99259.181280000004</v>
      </c>
      <c r="I44" s="29">
        <v>87452.746752000021</v>
      </c>
      <c r="J44" s="29">
        <v>486402.18604006403</v>
      </c>
      <c r="K44" s="29">
        <v>816666.97840000002</v>
      </c>
      <c r="L44" s="29">
        <v>478256.02048000006</v>
      </c>
      <c r="M44" s="29">
        <v>578553.79344000004</v>
      </c>
      <c r="N44" s="2">
        <v>3005865.3457631543</v>
      </c>
      <c r="O44" s="32"/>
      <c r="P44" s="25"/>
      <c r="Q44" s="1"/>
      <c r="R44" s="1"/>
    </row>
    <row r="45" spans="1:18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s="3" customFormat="1" ht="12" x14ac:dyDescent="0.2">
      <c r="A46" s="3" t="s">
        <v>14</v>
      </c>
    </row>
    <row r="47" spans="1:18" s="3" customFormat="1" ht="12" x14ac:dyDescent="0.2">
      <c r="A47" s="3" t="s">
        <v>15</v>
      </c>
    </row>
    <row r="48" spans="1:18" s="3" customFormat="1" ht="12" x14ac:dyDescent="0.2">
      <c r="A48" s="3" t="s">
        <v>16</v>
      </c>
    </row>
    <row r="49" spans="1:18" s="3" customFormat="1" ht="12" x14ac:dyDescent="0.2">
      <c r="A49" s="3" t="s">
        <v>17</v>
      </c>
    </row>
    <row r="50" spans="1:18" s="3" customFormat="1" ht="12" x14ac:dyDescent="0.2">
      <c r="A50" s="3" t="s">
        <v>18</v>
      </c>
    </row>
    <row r="51" spans="1:18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  <c r="R53" s="3"/>
    </row>
    <row r="54" spans="1:18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  <c r="R54" s="3"/>
    </row>
    <row r="55" spans="1:18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  <c r="R55" s="3"/>
    </row>
    <row r="56" spans="1:18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3" customFormat="1" ht="12" x14ac:dyDescent="0.2">
      <c r="A57" s="33" t="s">
        <v>35</v>
      </c>
      <c r="B57" s="33"/>
      <c r="C57" s="33"/>
      <c r="D57" s="33"/>
      <c r="E57" s="33"/>
      <c r="F57" s="33"/>
      <c r="G57" s="33"/>
      <c r="H57" s="33"/>
      <c r="I57" s="33"/>
      <c r="J57" s="33"/>
      <c r="K57" s="10"/>
    </row>
    <row r="58" spans="1:18" s="3" customFormat="1" ht="12" x14ac:dyDescent="0.2">
      <c r="A58" s="33" t="s">
        <v>70</v>
      </c>
      <c r="B58" s="33"/>
      <c r="C58" s="33"/>
      <c r="D58" s="33"/>
      <c r="E58" s="33"/>
      <c r="F58" s="33"/>
      <c r="G58" s="33"/>
      <c r="H58" s="33"/>
      <c r="I58" s="33"/>
      <c r="J58" s="33"/>
      <c r="K58" s="10"/>
    </row>
    <row r="59" spans="1:18" s="3" customFormat="1" ht="12" x14ac:dyDescent="0.2">
      <c r="A59" s="33" t="s">
        <v>36</v>
      </c>
      <c r="B59" s="33"/>
      <c r="C59" s="33"/>
      <c r="D59" s="33"/>
      <c r="E59" s="33"/>
      <c r="F59" s="33"/>
      <c r="G59" s="33"/>
      <c r="H59" s="33"/>
      <c r="I59" s="33"/>
      <c r="J59" s="33"/>
      <c r="K59" s="10"/>
    </row>
    <row r="60" spans="1:18" s="3" customFormat="1" ht="12" x14ac:dyDescent="0.2">
      <c r="A60" s="21" t="s">
        <v>75</v>
      </c>
    </row>
    <row r="61" spans="1:18" s="3" customFormat="1" ht="12" x14ac:dyDescent="0.2">
      <c r="A61" s="21"/>
    </row>
    <row r="62" spans="1:18" s="4" customFormat="1" ht="36" x14ac:dyDescent="0.25">
      <c r="A62" s="15" t="s">
        <v>22</v>
      </c>
      <c r="B62" s="14" t="s">
        <v>0</v>
      </c>
      <c r="C62" s="14" t="s">
        <v>37</v>
      </c>
      <c r="D62" s="14" t="s">
        <v>19</v>
      </c>
      <c r="E62" s="14" t="s">
        <v>3</v>
      </c>
      <c r="F62" s="14" t="s">
        <v>4</v>
      </c>
      <c r="G62" s="13" t="s">
        <v>7</v>
      </c>
      <c r="H62" s="14" t="s">
        <v>59</v>
      </c>
      <c r="I62" s="14" t="s">
        <v>58</v>
      </c>
      <c r="J62" s="14" t="s">
        <v>63</v>
      </c>
      <c r="K62" s="14" t="s">
        <v>64</v>
      </c>
      <c r="L62" s="14" t="s">
        <v>60</v>
      </c>
    </row>
    <row r="63" spans="1:18" s="3" customFormat="1" ht="12" x14ac:dyDescent="0.2">
      <c r="A63" s="6" t="s">
        <v>25</v>
      </c>
      <c r="B63" s="8">
        <v>1</v>
      </c>
      <c r="C63" s="8" t="s">
        <v>38</v>
      </c>
      <c r="D63" s="2">
        <v>778796</v>
      </c>
      <c r="E63" s="2">
        <v>2892554</v>
      </c>
      <c r="F63" s="2">
        <v>0</v>
      </c>
      <c r="G63" s="2">
        <v>21787</v>
      </c>
      <c r="H63" s="2">
        <v>3693137</v>
      </c>
      <c r="I63" s="2">
        <f>+H63*0.15</f>
        <v>553970.54999999993</v>
      </c>
      <c r="J63" s="2">
        <f>+H63*7.6/100</f>
        <v>280678.41200000001</v>
      </c>
      <c r="K63" s="2">
        <f>+H63*0.08</f>
        <v>295450.96000000002</v>
      </c>
      <c r="L63" s="2">
        <f>+I63+J63+K63</f>
        <v>1130099.922</v>
      </c>
    </row>
    <row r="64" spans="1:18" s="3" customFormat="1" ht="12" x14ac:dyDescent="0.2">
      <c r="A64" s="6" t="s">
        <v>39</v>
      </c>
      <c r="B64" s="8">
        <v>3</v>
      </c>
      <c r="C64" s="8" t="s">
        <v>38</v>
      </c>
      <c r="D64" s="2">
        <v>776100</v>
      </c>
      <c r="E64" s="2">
        <v>2281945</v>
      </c>
      <c r="F64" s="2">
        <v>33025</v>
      </c>
      <c r="G64" s="2">
        <v>24075</v>
      </c>
      <c r="H64" s="2">
        <v>3115145</v>
      </c>
      <c r="I64" s="2">
        <f t="shared" ref="I64:I75" si="1">+H64*0.15</f>
        <v>467271.75</v>
      </c>
      <c r="J64" s="2">
        <f t="shared" ref="J64:J75" si="2">+H64*7.6/100</f>
        <v>236751.02</v>
      </c>
      <c r="K64" s="2">
        <f t="shared" ref="K64:K75" si="3">+H64*0.08</f>
        <v>249211.6</v>
      </c>
      <c r="L64" s="2">
        <f t="shared" ref="L64:L75" si="4">+I64+J64+K64</f>
        <v>953234.37</v>
      </c>
    </row>
    <row r="65" spans="1:18" s="3" customFormat="1" ht="12" x14ac:dyDescent="0.2">
      <c r="A65" s="6" t="s">
        <v>27</v>
      </c>
      <c r="B65" s="8">
        <v>4</v>
      </c>
      <c r="C65" s="8" t="s">
        <v>38</v>
      </c>
      <c r="D65" s="2">
        <v>732190</v>
      </c>
      <c r="E65" s="2">
        <v>2213985</v>
      </c>
      <c r="F65" s="2">
        <v>33025</v>
      </c>
      <c r="G65" s="2">
        <v>24075</v>
      </c>
      <c r="H65" s="2">
        <v>3003275</v>
      </c>
      <c r="I65" s="2">
        <f t="shared" si="1"/>
        <v>450491.25</v>
      </c>
      <c r="J65" s="2">
        <f t="shared" si="2"/>
        <v>228248.9</v>
      </c>
      <c r="K65" s="2">
        <f t="shared" si="3"/>
        <v>240262</v>
      </c>
      <c r="L65" s="2">
        <f t="shared" si="4"/>
        <v>919002.15</v>
      </c>
    </row>
    <row r="66" spans="1:18" s="3" customFormat="1" ht="12" x14ac:dyDescent="0.2">
      <c r="A66" s="6" t="s">
        <v>28</v>
      </c>
      <c r="B66" s="8">
        <v>5</v>
      </c>
      <c r="C66" s="8" t="s">
        <v>38</v>
      </c>
      <c r="D66" s="2">
        <v>690771</v>
      </c>
      <c r="E66" s="2">
        <v>1902867</v>
      </c>
      <c r="F66" s="2">
        <v>33025</v>
      </c>
      <c r="G66" s="2">
        <v>24075</v>
      </c>
      <c r="H66" s="2">
        <v>2650738</v>
      </c>
      <c r="I66" s="2">
        <f t="shared" si="1"/>
        <v>397610.7</v>
      </c>
      <c r="J66" s="2">
        <f t="shared" si="2"/>
        <v>201456.08800000002</v>
      </c>
      <c r="K66" s="2">
        <f t="shared" si="3"/>
        <v>212059.04</v>
      </c>
      <c r="L66" s="2">
        <f t="shared" si="4"/>
        <v>811125.8280000001</v>
      </c>
    </row>
    <row r="67" spans="1:18" s="3" customFormat="1" ht="12" x14ac:dyDescent="0.2">
      <c r="A67" s="6" t="s">
        <v>28</v>
      </c>
      <c r="B67" s="8">
        <v>6</v>
      </c>
      <c r="C67" s="8" t="s">
        <v>38</v>
      </c>
      <c r="D67" s="2">
        <v>660464.79561216</v>
      </c>
      <c r="E67" s="2">
        <v>1629899.0400000003</v>
      </c>
      <c r="F67" s="2">
        <v>24401.440000000002</v>
      </c>
      <c r="G67" s="2">
        <v>38493.249759999999</v>
      </c>
      <c r="H67" s="2">
        <v>2353258.5253721601</v>
      </c>
      <c r="I67" s="2">
        <f t="shared" si="1"/>
        <v>352988.778805824</v>
      </c>
      <c r="J67" s="2">
        <f t="shared" si="2"/>
        <v>178847.64792828413</v>
      </c>
      <c r="K67" s="2">
        <f t="shared" si="3"/>
        <v>188260.68202977281</v>
      </c>
      <c r="L67" s="2">
        <f t="shared" si="4"/>
        <v>720097.10876388091</v>
      </c>
    </row>
    <row r="68" spans="1:18" s="3" customFormat="1" ht="12" x14ac:dyDescent="0.2">
      <c r="A68" s="6" t="s">
        <v>28</v>
      </c>
      <c r="B68" s="8">
        <v>7</v>
      </c>
      <c r="C68" s="8" t="s">
        <v>38</v>
      </c>
      <c r="D68" s="2">
        <v>617191.77930370718</v>
      </c>
      <c r="E68" s="2">
        <v>1239180.3822719494</v>
      </c>
      <c r="F68" s="2">
        <v>24738.560000000001</v>
      </c>
      <c r="G68" s="2">
        <v>39024.160000000003</v>
      </c>
      <c r="H68" s="2">
        <v>1920134.8815756566</v>
      </c>
      <c r="I68" s="2">
        <f t="shared" si="1"/>
        <v>288020.2322363485</v>
      </c>
      <c r="J68" s="2">
        <f t="shared" si="2"/>
        <v>145930.2509997499</v>
      </c>
      <c r="K68" s="2">
        <f t="shared" si="3"/>
        <v>153610.79052605253</v>
      </c>
      <c r="L68" s="2">
        <f t="shared" si="4"/>
        <v>587561.2737621509</v>
      </c>
    </row>
    <row r="69" spans="1:18" s="3" customFormat="1" ht="12" x14ac:dyDescent="0.2">
      <c r="A69" s="6" t="s">
        <v>29</v>
      </c>
      <c r="B69" s="8">
        <v>8</v>
      </c>
      <c r="C69" s="8" t="s">
        <v>38</v>
      </c>
      <c r="D69" s="2">
        <v>582196.16</v>
      </c>
      <c r="E69" s="2">
        <v>969367.84000000008</v>
      </c>
      <c r="F69" s="2">
        <v>25205.461214466617</v>
      </c>
      <c r="G69" s="2">
        <v>39759.998879999999</v>
      </c>
      <c r="H69" s="2">
        <v>1616529.4600944668</v>
      </c>
      <c r="I69" s="2">
        <f t="shared" si="1"/>
        <v>242479.41901417001</v>
      </c>
      <c r="J69" s="2">
        <f t="shared" si="2"/>
        <v>122856.23896717947</v>
      </c>
      <c r="K69" s="2">
        <f t="shared" si="3"/>
        <v>129322.35680755734</v>
      </c>
      <c r="L69" s="2">
        <f t="shared" si="4"/>
        <v>494658.01478890685</v>
      </c>
    </row>
    <row r="70" spans="1:18" s="3" customFormat="1" ht="12" x14ac:dyDescent="0.2">
      <c r="A70" s="6" t="s">
        <v>30</v>
      </c>
      <c r="B70" s="8">
        <v>9</v>
      </c>
      <c r="C70" s="8" t="s">
        <v>38</v>
      </c>
      <c r="D70" s="2">
        <v>539016.24293176329</v>
      </c>
      <c r="E70" s="2">
        <v>744842.56</v>
      </c>
      <c r="F70" s="2">
        <v>25205.461214466617</v>
      </c>
      <c r="G70" s="2">
        <v>39759.998879999999</v>
      </c>
      <c r="H70" s="2">
        <v>1348824.26302623</v>
      </c>
      <c r="I70" s="2">
        <f t="shared" si="1"/>
        <v>202323.63945393451</v>
      </c>
      <c r="J70" s="2">
        <f t="shared" si="2"/>
        <v>102510.64398999348</v>
      </c>
      <c r="K70" s="2">
        <f t="shared" si="3"/>
        <v>107905.94104209841</v>
      </c>
      <c r="L70" s="2">
        <f t="shared" si="4"/>
        <v>412740.22448602639</v>
      </c>
    </row>
    <row r="71" spans="1:18" s="3" customFormat="1" ht="12" x14ac:dyDescent="0.2">
      <c r="A71" s="6" t="s">
        <v>31</v>
      </c>
      <c r="B71" s="8">
        <v>10</v>
      </c>
      <c r="C71" s="8" t="s">
        <v>38</v>
      </c>
      <c r="D71" s="2">
        <v>499126.88000000006</v>
      </c>
      <c r="E71" s="2">
        <v>563018.4</v>
      </c>
      <c r="F71" s="2">
        <v>25205.461214466617</v>
      </c>
      <c r="G71" s="2">
        <v>39759.998879999999</v>
      </c>
      <c r="H71" s="2">
        <v>1127110.7400944666</v>
      </c>
      <c r="I71" s="2">
        <f t="shared" si="1"/>
        <v>169066.61101416999</v>
      </c>
      <c r="J71" s="2">
        <f t="shared" si="2"/>
        <v>85660.416247179455</v>
      </c>
      <c r="K71" s="2">
        <f t="shared" si="3"/>
        <v>90168.859207557325</v>
      </c>
      <c r="L71" s="2">
        <f t="shared" si="4"/>
        <v>344895.88646890677</v>
      </c>
    </row>
    <row r="72" spans="1:18" s="3" customFormat="1" ht="12" x14ac:dyDescent="0.2">
      <c r="A72" s="6" t="s">
        <v>32</v>
      </c>
      <c r="B72" s="8">
        <v>11</v>
      </c>
      <c r="C72" s="8" t="s">
        <v>38</v>
      </c>
      <c r="D72" s="2">
        <v>462184.48363416013</v>
      </c>
      <c r="E72" s="2">
        <v>425422.94472878601</v>
      </c>
      <c r="F72" s="2">
        <v>25205.461214466617</v>
      </c>
      <c r="G72" s="2">
        <v>39759.998879999999</v>
      </c>
      <c r="H72" s="2">
        <v>952572.88845741283</v>
      </c>
      <c r="I72" s="2">
        <f t="shared" si="1"/>
        <v>142885.93326861193</v>
      </c>
      <c r="J72" s="2">
        <f t="shared" si="2"/>
        <v>72395.539522763371</v>
      </c>
      <c r="K72" s="2">
        <f t="shared" si="3"/>
        <v>76205.831076593022</v>
      </c>
      <c r="L72" s="2">
        <f t="shared" si="4"/>
        <v>291487.30386796832</v>
      </c>
    </row>
    <row r="73" spans="1:18" s="3" customFormat="1" ht="12" x14ac:dyDescent="0.2">
      <c r="A73" s="6" t="s">
        <v>33</v>
      </c>
      <c r="B73" s="8">
        <v>12</v>
      </c>
      <c r="C73" s="8" t="s">
        <v>38</v>
      </c>
      <c r="D73" s="2">
        <v>427948.64</v>
      </c>
      <c r="E73" s="2">
        <v>314015.52</v>
      </c>
      <c r="F73" s="2">
        <v>93797.760000000009</v>
      </c>
      <c r="G73" s="2">
        <v>65688</v>
      </c>
      <c r="H73" s="2">
        <v>901449.92</v>
      </c>
      <c r="I73" s="2">
        <f t="shared" si="1"/>
        <v>135217.48800000001</v>
      </c>
      <c r="J73" s="2">
        <f t="shared" si="2"/>
        <v>68510.193920000005</v>
      </c>
      <c r="K73" s="2">
        <f t="shared" si="3"/>
        <v>72115.993600000002</v>
      </c>
      <c r="L73" s="2">
        <f t="shared" si="4"/>
        <v>275843.67551999999</v>
      </c>
    </row>
    <row r="74" spans="1:18" s="3" customFormat="1" ht="12" x14ac:dyDescent="0.2">
      <c r="A74" s="6" t="s">
        <v>33</v>
      </c>
      <c r="B74" s="8">
        <v>13</v>
      </c>
      <c r="C74" s="8" t="s">
        <v>38</v>
      </c>
      <c r="D74" s="2">
        <v>396233.91107595409</v>
      </c>
      <c r="E74" s="2">
        <v>233674.56000000003</v>
      </c>
      <c r="F74" s="2">
        <v>91025.760000000009</v>
      </c>
      <c r="G74" s="2">
        <v>65688</v>
      </c>
      <c r="H74" s="2">
        <v>786622.23107595416</v>
      </c>
      <c r="I74" s="2">
        <f t="shared" si="1"/>
        <v>117993.33466139312</v>
      </c>
      <c r="J74" s="2">
        <f t="shared" si="2"/>
        <v>59783.289561772515</v>
      </c>
      <c r="K74" s="2">
        <f t="shared" si="3"/>
        <v>62929.778486076335</v>
      </c>
      <c r="L74" s="2">
        <f t="shared" si="4"/>
        <v>240706.40270924196</v>
      </c>
    </row>
    <row r="75" spans="1:18" s="3" customFormat="1" ht="12" x14ac:dyDescent="0.2">
      <c r="A75" s="6" t="s">
        <v>40</v>
      </c>
      <c r="B75" s="8">
        <v>14</v>
      </c>
      <c r="C75" s="8" t="s">
        <v>38</v>
      </c>
      <c r="D75" s="2">
        <v>366823.2500979437</v>
      </c>
      <c r="E75" s="2">
        <v>176513.12000000002</v>
      </c>
      <c r="F75" s="2">
        <v>90296.691692465465</v>
      </c>
      <c r="G75" s="2">
        <v>65688</v>
      </c>
      <c r="H75" s="2">
        <v>699321.06179040915</v>
      </c>
      <c r="I75" s="2">
        <f t="shared" si="1"/>
        <v>104898.15926856137</v>
      </c>
      <c r="J75" s="2">
        <f t="shared" si="2"/>
        <v>53148.40069607109</v>
      </c>
      <c r="K75" s="2">
        <f t="shared" si="3"/>
        <v>55945.684943232736</v>
      </c>
      <c r="L75" s="2">
        <f t="shared" si="4"/>
        <v>213992.24490786521</v>
      </c>
    </row>
    <row r="76" spans="1:18" s="3" customFormat="1" ht="12" x14ac:dyDescent="0.2"/>
    <row r="77" spans="1:18" x14ac:dyDescent="0.25">
      <c r="A77" s="3"/>
      <c r="B77" s="10"/>
      <c r="C77" s="1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x14ac:dyDescent="0.25">
      <c r="A78" s="3"/>
      <c r="B78" s="10"/>
      <c r="C78" s="1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25">
      <c r="A79" s="3"/>
      <c r="B79" s="10"/>
      <c r="C79" s="1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25">
      <c r="A80" s="3"/>
      <c r="B80" s="10"/>
      <c r="C80" s="1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25">
      <c r="A81" s="3"/>
      <c r="B81" s="10"/>
      <c r="C81" s="1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25">
      <c r="A82" s="3"/>
      <c r="B82" s="23"/>
      <c r="C82" s="1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x14ac:dyDescent="0.25">
      <c r="A83" s="1"/>
      <c r="B83" s="10"/>
      <c r="C83" s="2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3"/>
      <c r="B84" s="23"/>
      <c r="C84" s="1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</sheetData>
  <mergeCells count="7">
    <mergeCell ref="A59:J59"/>
    <mergeCell ref="A6:R6"/>
    <mergeCell ref="A9:C9"/>
    <mergeCell ref="A28:F28"/>
    <mergeCell ref="A40:B40"/>
    <mergeCell ref="A57:J57"/>
    <mergeCell ref="A58:J58"/>
  </mergeCells>
  <pageMargins left="0.7" right="0.7" top="0.75" bottom="0.75" header="0.3" footer="0.3"/>
  <pageSetup paperSize="274" scale="4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AÑO 2022</vt:lpstr>
      <vt:lpstr>AÑO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lvaldebenito</dc:creator>
  <cp:lastModifiedBy>Lucia Marisol Valdebenito Medina</cp:lastModifiedBy>
  <cp:lastPrinted>2023-08-31T17:57:26Z</cp:lastPrinted>
  <dcterms:created xsi:type="dcterms:W3CDTF">2016-07-29T12:41:15Z</dcterms:created>
  <dcterms:modified xsi:type="dcterms:W3CDTF">2023-09-04T19:15:37Z</dcterms:modified>
</cp:coreProperties>
</file>